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no\AppData\Local\Microsoft\Windows\INetCache\Content.Outlook\P3P9IGU0\"/>
    </mc:Choice>
  </mc:AlternateContent>
  <xr:revisionPtr revIDLastSave="0" documentId="13_ncr:1_{2164F75A-963E-45C6-894D-FC925245F35C}" xr6:coauthVersionLast="47" xr6:coauthVersionMax="47" xr10:uidLastSave="{00000000-0000-0000-0000-000000000000}"/>
  <bookViews>
    <workbookView xWindow="-120" yWindow="-120" windowWidth="29040" windowHeight="15720" activeTab="1" xr2:uid="{6AEEFD73-1B99-4AFD-8923-AE5939DB6547}"/>
  </bookViews>
  <sheets>
    <sheet name="Kommuneveileder" sheetId="33" r:id="rId1"/>
    <sheet name="Helsepersonale" sheetId="32" r:id="rId2"/>
    <sheet name="Skolepersonale" sheetId="21" r:id="rId3"/>
    <sheet name="Barneverntiltak" sheetId="24" r:id="rId4"/>
    <sheet name="Ansvarsgruppe" sheetId="10" r:id="rId5"/>
    <sheet name="Tolk" sheetId="30" r:id="rId6"/>
    <sheet name="Transport" sheetId="29" r:id="rId7"/>
    <sheet name="Innstillinger" sheetId="26" state="hidden" r:id="rId8"/>
  </sheets>
  <definedNames>
    <definedName name="AGA">Innstillinger!#REF!</definedName>
    <definedName name="Beredskapshjem">Innstillinger!$D$23:$D$28</definedName>
    <definedName name="Før2022">Innstillinger!$E$23:$E$28</definedName>
    <definedName name="Grunnstøtte">Innstillinger!$C$31:$C$36</definedName>
    <definedName name="Institusjon">Innstillinger!$C$23:$C$28</definedName>
    <definedName name="Område">Innstillinger!$B$8:$B$10</definedName>
    <definedName name="Sone">Innstillinger!#REF!</definedName>
    <definedName name="Trinn">Innstillinger!#REF!</definedName>
    <definedName name="Årsramme">Innstillinger!#REF!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1" l="1" a="1"/>
  <c r="K17" i="21" s="1"/>
  <c r="L17" i="21" s="1" a="1"/>
  <c r="L17" i="21" s="1"/>
  <c r="K50" i="21" a="1"/>
  <c r="K50" i="21" s="1"/>
  <c r="K48" i="21" a="1"/>
  <c r="K48" i="21" s="1"/>
  <c r="L48" i="21" s="1"/>
  <c r="F48" i="21" s="1"/>
  <c r="K47" i="21" a="1"/>
  <c r="K47" i="21" s="1"/>
  <c r="L47" i="21" s="1"/>
  <c r="K45" i="21" a="1"/>
  <c r="K45" i="21" s="1"/>
  <c r="N25" i="21"/>
  <c r="L26" i="21" l="1" a="1"/>
  <c r="L26" i="21" s="1"/>
  <c r="F26" i="21" s="1"/>
  <c r="K26" i="21" a="1"/>
  <c r="K26" i="21" s="1"/>
  <c r="L25" i="21" a="1"/>
  <c r="L25" i="21" s="1"/>
  <c r="F25" i="21" s="1"/>
  <c r="K25" i="21" a="1"/>
  <c r="K25" i="21" s="1"/>
  <c r="K19" i="21" a="1"/>
  <c r="K19" i="21" s="1"/>
  <c r="L19" i="21" s="1"/>
  <c r="F19" i="21" s="1"/>
  <c r="F17" i="21" l="1"/>
  <c r="F43" i="24" l="1"/>
  <c r="F39" i="24"/>
  <c r="E28" i="26"/>
  <c r="E27" i="26"/>
  <c r="D27" i="26"/>
  <c r="D28" i="26" s="1"/>
  <c r="C28" i="26"/>
  <c r="C27" i="26"/>
  <c r="C36" i="26"/>
  <c r="C35" i="26"/>
  <c r="C34" i="26"/>
  <c r="K22" i="21" a="1"/>
  <c r="K22" i="21" s="1"/>
  <c r="K21" i="21" a="1"/>
  <c r="K21" i="21" s="1"/>
  <c r="K20" i="21" a="1"/>
  <c r="K20" i="21" s="1"/>
  <c r="K14" i="32" a="1"/>
  <c r="K14" i="32" s="1"/>
  <c r="K15" i="32" a="1"/>
  <c r="K15" i="32" s="1"/>
  <c r="K16" i="32" a="1"/>
  <c r="K16" i="32" s="1"/>
  <c r="F56" i="24" a="1"/>
  <c r="F56" i="24" s="1"/>
  <c r="F55" i="24"/>
  <c r="F37" i="24" a="1"/>
  <c r="F37" i="24" s="1"/>
  <c r="F36" i="24"/>
  <c r="F35" i="24" a="1"/>
  <c r="F35" i="24" s="1"/>
  <c r="F16" i="24"/>
  <c r="F17" i="24" a="1"/>
  <c r="F17" i="24" s="1"/>
  <c r="K54" i="21" a="1"/>
  <c r="K54" i="21" s="1"/>
  <c r="L54" i="21" s="1" a="1"/>
  <c r="L54" i="21" s="1"/>
  <c r="M53" i="21"/>
  <c r="K53" i="21" a="1"/>
  <c r="K53" i="21" s="1"/>
  <c r="L53" i="21" s="1" a="1"/>
  <c r="L53" i="21" s="1"/>
  <c r="L45" i="21"/>
  <c r="K12" i="21" a="1"/>
  <c r="K12" i="21" s="1"/>
  <c r="L12" i="21" s="1"/>
  <c r="L11" i="21"/>
  <c r="C19" i="26"/>
  <c r="K13" i="21" a="1"/>
  <c r="K13" i="21" s="1"/>
  <c r="L13" i="21" s="1"/>
  <c r="K14" i="21" a="1"/>
  <c r="K14" i="21" s="1"/>
  <c r="K15" i="21" s="1" a="1"/>
  <c r="K15" i="21" s="1"/>
  <c r="L15" i="21" s="1"/>
  <c r="F13" i="21" l="1"/>
  <c r="L14" i="21"/>
  <c r="F14" i="21" s="1"/>
  <c r="F54" i="21"/>
  <c r="F53" i="21"/>
  <c r="F45" i="21"/>
  <c r="F12" i="21"/>
  <c r="L50" i="21"/>
  <c r="F50" i="21" s="1"/>
  <c r="K49" i="21" a="1"/>
  <c r="K49" i="21" s="1"/>
  <c r="L49" i="21" s="1"/>
  <c r="F49" i="21" s="1"/>
  <c r="L22" i="21"/>
  <c r="F22" i="21" s="1"/>
  <c r="L21" i="21"/>
  <c r="F21" i="21" s="1"/>
  <c r="L20" i="21"/>
  <c r="F20" i="21" s="1"/>
  <c r="L16" i="21"/>
  <c r="L16" i="32"/>
  <c r="F16" i="32" s="1"/>
  <c r="L15" i="32"/>
  <c r="F15" i="32" s="1"/>
  <c r="L14" i="32"/>
  <c r="F14" i="32" s="1"/>
  <c r="K20" i="32" a="1"/>
  <c r="K20" i="32" s="1"/>
  <c r="K19" i="32" a="1"/>
  <c r="K19" i="32" s="1"/>
  <c r="L19" i="32" s="1"/>
  <c r="F19" i="32" s="1"/>
  <c r="K13" i="32" a="1"/>
  <c r="K13" i="32" s="1"/>
  <c r="L13" i="32" s="1"/>
  <c r="F13" i="32" s="1"/>
  <c r="G22" i="30"/>
  <c r="G21" i="30"/>
  <c r="G20" i="30"/>
  <c r="G19" i="30"/>
  <c r="G18" i="30"/>
  <c r="G17" i="30"/>
  <c r="G16" i="30"/>
  <c r="G15" i="30"/>
  <c r="L20" i="32" l="1"/>
  <c r="F20" i="32" s="1"/>
  <c r="K32" i="32"/>
  <c r="F47" i="21"/>
  <c r="K66" i="21"/>
  <c r="K38" i="21"/>
  <c r="F15" i="21"/>
  <c r="G24" i="30"/>
  <c r="I22" i="29"/>
  <c r="I21" i="29"/>
  <c r="I20" i="29"/>
  <c r="I19" i="29"/>
  <c r="I18" i="29"/>
  <c r="I17" i="29"/>
  <c r="I16" i="29"/>
  <c r="I15" i="29"/>
  <c r="E23" i="32" l="1"/>
  <c r="E26" i="32" s="1"/>
  <c r="E24" i="32"/>
  <c r="E58" i="21"/>
  <c r="E57" i="21"/>
  <c r="E60" i="21" s="1"/>
  <c r="E56" i="21"/>
  <c r="E28" i="21"/>
  <c r="E29" i="21" a="1"/>
  <c r="E29" i="21" s="1"/>
  <c r="E30" i="21" s="1"/>
  <c r="E22" i="32"/>
  <c r="I24" i="29"/>
  <c r="L57" i="24"/>
  <c r="L55" i="24" s="1"/>
  <c r="L18" i="24"/>
  <c r="L16" i="24" s="1"/>
  <c r="F19" i="24" s="1"/>
  <c r="I26" i="10"/>
  <c r="I27" i="10"/>
  <c r="I22" i="10"/>
  <c r="I21" i="10"/>
  <c r="I20" i="10"/>
  <c r="I19" i="10"/>
  <c r="I18" i="10"/>
  <c r="I17" i="10"/>
  <c r="I16" i="10"/>
  <c r="I15" i="10"/>
  <c r="E29" i="32" l="1"/>
  <c r="E28" i="32"/>
  <c r="E27" i="32"/>
  <c r="E30" i="32" s="1"/>
  <c r="E62" i="21"/>
  <c r="E61" i="21"/>
  <c r="E64" i="21" s="1"/>
  <c r="E63" i="21"/>
  <c r="E32" i="21"/>
  <c r="F29" i="21"/>
  <c r="E58" i="24"/>
  <c r="F58" i="24"/>
  <c r="I29" i="10"/>
  <c r="I30" i="10" s="1"/>
  <c r="L38" i="24"/>
  <c r="L36" i="24" s="1"/>
  <c r="E19" i="24"/>
  <c r="M55" i="24"/>
  <c r="L56" i="24"/>
  <c r="L58" i="24" s="1"/>
  <c r="F62" i="24" s="1"/>
  <c r="L17" i="24"/>
  <c r="L19" i="24" s="1"/>
  <c r="M16" i="24"/>
  <c r="E66" i="21" l="1"/>
  <c r="E34" i="21"/>
  <c r="E33" i="21"/>
  <c r="E36" i="21" s="1"/>
  <c r="E59" i="24"/>
  <c r="E23" i="24"/>
  <c r="F23" i="24"/>
  <c r="E39" i="24" a="1"/>
  <c r="E39" i="24" s="1"/>
  <c r="M36" i="24"/>
  <c r="N16" i="24" a="1"/>
  <c r="N16" i="24" s="1"/>
  <c r="E21" i="24" s="1"/>
  <c r="D25" i="24"/>
  <c r="D21" i="24"/>
  <c r="D24" i="24"/>
  <c r="D23" i="24"/>
  <c r="D20" i="24"/>
  <c r="D19" i="24"/>
  <c r="E62" i="24"/>
  <c r="D63" i="24"/>
  <c r="D62" i="24"/>
  <c r="D59" i="24"/>
  <c r="D60" i="24"/>
  <c r="D58" i="24"/>
  <c r="D64" i="24"/>
  <c r="L37" i="24"/>
  <c r="E20" i="24"/>
  <c r="N56" i="24"/>
  <c r="E64" i="24" s="1"/>
  <c r="M56" i="24"/>
  <c r="N55" i="24" a="1"/>
  <c r="N55" i="24" s="1"/>
  <c r="E60" i="24" s="1"/>
  <c r="M17" i="24"/>
  <c r="E24" i="24" s="1"/>
  <c r="N17" i="24"/>
  <c r="E25" i="24" s="1"/>
  <c r="E35" i="21" l="1"/>
  <c r="E38" i="21" s="1"/>
  <c r="E32" i="32"/>
  <c r="L39" i="24"/>
  <c r="M37" i="24" s="1"/>
  <c r="E40" i="24"/>
  <c r="E63" i="24"/>
  <c r="E28" i="24"/>
  <c r="E67" i="24"/>
  <c r="D44" i="24" l="1"/>
  <c r="N36" i="24" a="1"/>
  <c r="N36" i="24" s="1"/>
  <c r="E41" i="24" s="1"/>
  <c r="D45" i="24"/>
  <c r="E43" i="24" a="1"/>
  <c r="E43" i="24" s="1"/>
  <c r="D43" i="24"/>
  <c r="N37" i="24"/>
  <c r="E45" i="24" s="1"/>
  <c r="D39" i="24"/>
  <c r="D41" i="24"/>
  <c r="D40" i="24"/>
  <c r="E44" i="24"/>
  <c r="E48" i="2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<sst xmlns="http://schemas.openxmlformats.org/spreadsheetml/2006/main" count="254" uniqueCount="143">
  <si>
    <t>Kommuneveileder</t>
  </si>
  <si>
    <t>Slik bruker du dette hjelpeverktøyet:</t>
  </si>
  <si>
    <t>Skriv inn de aktuelle verdiene i de grønne feltene:</t>
  </si>
  <si>
    <t xml:space="preserve">Felt med dette tegnet må fylles ut: </t>
  </si>
  <si>
    <t>*obligatorisk</t>
  </si>
  <si>
    <t xml:space="preserve">For å se eventuell tilleggsinformasjon, klikk på: </t>
  </si>
  <si>
    <t>i</t>
  </si>
  <si>
    <t xml:space="preserve">Når alle obligatoriske felt er fylt, blir totalkostnaden deres utregnet: </t>
  </si>
  <si>
    <t>Har du generelle spørsmål om ekstratilskudd?</t>
  </si>
  <si>
    <t>Send supportsak her</t>
  </si>
  <si>
    <t xml:space="preserve"> digtil@imdi.no</t>
  </si>
  <si>
    <t xml:space="preserve">  400 01 960 - tastevalg 4 - tirsdag til torsdag, mellom 09:00 og 11:30</t>
  </si>
  <si>
    <t>Endringer</t>
  </si>
  <si>
    <t>Publisert på nettsiden</t>
  </si>
  <si>
    <t>Oppdatert for rundskriv 2025</t>
  </si>
  <si>
    <t>Helsepersonale</t>
  </si>
  <si>
    <t>Hva kan inngå i kostnadsberegningen?</t>
  </si>
  <si>
    <t>þ</t>
  </si>
  <si>
    <t>Årslønn for aktuell stillingsprosent - når tjenesteyter samhandler direkte med flyktningen (en-til-en oppfølging)</t>
  </si>
  <si>
    <t>ý</t>
  </si>
  <si>
    <t>Miljøarbeider, miljøterapeut, assistent eller andre tjenester</t>
  </si>
  <si>
    <t>Årslønn</t>
  </si>
  <si>
    <t>Sats feriepenger</t>
  </si>
  <si>
    <t>Sats pensjon</t>
  </si>
  <si>
    <t>Sats arbeidsgiveravgift</t>
  </si>
  <si>
    <t>Se arbeidsgiveravgift for din kommune her</t>
  </si>
  <si>
    <t>Stillingsprosent</t>
  </si>
  <si>
    <t>Timelønn</t>
  </si>
  <si>
    <t>Lønn</t>
  </si>
  <si>
    <t>Feriepenger</t>
  </si>
  <si>
    <t>Pensjonskostnader</t>
  </si>
  <si>
    <t>Totalkostnad</t>
  </si>
  <si>
    <t>Barnehage / skolepersonale</t>
  </si>
  <si>
    <t>Administrativt arbeid</t>
  </si>
  <si>
    <t>Kompetanseheving, strategisk planlegging, og andre oppgaver</t>
  </si>
  <si>
    <t>Personale med undervisningstid (som skoleassistent, pedagog)</t>
  </si>
  <si>
    <t>Årsramme</t>
  </si>
  <si>
    <t>Område</t>
  </si>
  <si>
    <t>KS-området (utenom Oslo)</t>
  </si>
  <si>
    <t>Antall skoleuker per ett år</t>
  </si>
  <si>
    <t>Årsramme (à 60 minutter)</t>
  </si>
  <si>
    <t>606 - Ungdomstrinnet (norsk)</t>
  </si>
  <si>
    <t>Finn riktig årsramme her</t>
  </si>
  <si>
    <t>Antall timer tilrådt av PPT (à 60 minutter)</t>
  </si>
  <si>
    <t>Tekst 1:</t>
  </si>
  <si>
    <t>Tekst 2:</t>
  </si>
  <si>
    <t>Personale uten undervisningstid (f.eks. miljøarbeider, barnehagelærer)</t>
  </si>
  <si>
    <t>Lever et eget vedlegg til søknaden, der dere forklare/dokumenterer avviket.</t>
  </si>
  <si>
    <t>Barneverntiltak</t>
  </si>
  <si>
    <t>Direkte brukeroppfølging - tiltakskostnader rettet direkte mot den aktuelle flyktningen</t>
  </si>
  <si>
    <t>Kommunal egenandel for tiltak gitt av Bufetat. Inntil Bufdirs veiledende satser.</t>
  </si>
  <si>
    <t>Kommunal egenandel ved fosterhjemsplassering, institusjon og hjemmebaserte tiltak. Inntil Bufdirs veiledende satser.</t>
  </si>
  <si>
    <t xml:space="preserve">Utgifter som husleie, strøm, mat, fritidsaktiviteter </t>
  </si>
  <si>
    <t>Lønn til administrativt personale</t>
  </si>
  <si>
    <t>Undersøkelsessak og ordinær oppfølging av fosterhjem</t>
  </si>
  <si>
    <t xml:space="preserve">Grunnstøtte til ordinært kommunalt  fosterhjem og besøkshjem </t>
  </si>
  <si>
    <t>KS-satsene for fosterhjem og besøkshjem reguleres hvert år med virkning fra 1. juli. Mer info her: www.ks.no/</t>
  </si>
  <si>
    <t>År</t>
  </si>
  <si>
    <t>Antall dager i året</t>
  </si>
  <si>
    <t>Antall dager</t>
  </si>
  <si>
    <r>
      <t xml:space="preserve">Innskrivningsdato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</si>
  <si>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Innskrivningsår</t>
  </si>
  <si>
    <r>
      <t xml:space="preserve">Utskrivningsdato 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</si>
  <si>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t>Utskrivningsår</t>
  </si>
  <si>
    <t>Null?</t>
  </si>
  <si>
    <t>Samme satsår?</t>
  </si>
  <si>
    <t>Første måned i år</t>
  </si>
  <si>
    <t>Kommunal egenandel til beredskapshjem og forsterket fosterhjem</t>
  </si>
  <si>
    <r>
      <t>Plasseringsdato</t>
    </r>
    <r>
      <rPr>
        <sz val="11"/>
        <color theme="0" tint="-0.34998626667073579"/>
        <rFont val="Aptos Narrow"/>
        <family val="2"/>
        <scheme val="minor"/>
      </rPr>
      <t xml:space="preserve"> </t>
    </r>
    <r>
      <rPr>
        <i/>
        <sz val="11"/>
        <color theme="0" tint="-0.34998626667073579"/>
        <rFont val="Aptos Narrow"/>
        <family val="2"/>
        <scheme val="minor"/>
      </rPr>
      <t>(velg fra liste)</t>
    </r>
  </si>
  <si>
    <r>
      <rPr>
        <sz val="11"/>
        <color rgb="FF404040"/>
        <rFont val="Aptos Narrow"/>
        <family val="2"/>
        <scheme val="minor"/>
      </rPr>
      <t xml:space="preserve">Innskrivningsdato </t>
    </r>
    <r>
      <rPr>
        <i/>
        <sz val="11"/>
        <color rgb="FFADADAD"/>
        <rFont val="Aptos Narrow"/>
        <family val="2"/>
        <scheme val="minor"/>
      </rPr>
      <t>(dd.mm.åååå)</t>
    </r>
  </si>
  <si>
    <t>Null?*</t>
  </si>
  <si>
    <t>Kommunal egenandel til barnevernsinstitusjoner</t>
  </si>
  <si>
    <t>Ansvarsgruppemøter / sakkyndig arbeid fra PPT</t>
  </si>
  <si>
    <t>Utgifter for antall møtedeltakere per gang og antall timer per møte. Beregn kun møter der aktuell flyktning, eller representant deltar</t>
  </si>
  <si>
    <t>Sakkyndig arbeid fra PPT - dokumenterte utgifter</t>
  </si>
  <si>
    <t>Sakkyndig utredning fra andre instanser, som barnevern</t>
  </si>
  <si>
    <t>Før / etterarbeid av ansvarsgruppemøter</t>
  </si>
  <si>
    <t>Koordinerende møter uten at flyktningen selv, eller representant deltar</t>
  </si>
  <si>
    <t>Ansvarsgruppemøter</t>
  </si>
  <si>
    <t>Deltakere</t>
  </si>
  <si>
    <t>Timesats</t>
  </si>
  <si>
    <t>Antall timer
per møte</t>
  </si>
  <si>
    <t>Antall 
møter</t>
  </si>
  <si>
    <t>Antall 
deltakere</t>
  </si>
  <si>
    <t>Beløp</t>
  </si>
  <si>
    <t>Sakkyndig arbeid</t>
  </si>
  <si>
    <t>Antall timer</t>
  </si>
  <si>
    <t>Sakkyndig utredning</t>
  </si>
  <si>
    <t>Utgifter til tolk brukt i andre innvilgede tiltak</t>
  </si>
  <si>
    <t>Direkte lønnsutgifter for tolk (lønn for timer der den akutelle flyktningen er til stede og  i samtale med tolken)</t>
  </si>
  <si>
    <t>Reisetid, for- og etterarbeid</t>
  </si>
  <si>
    <t>Tolkebruk som ikke tilhører de innvilgede tiltakene</t>
  </si>
  <si>
    <t>Tolkutgifter</t>
  </si>
  <si>
    <t>Tiltak som tolkeutgift er knyttet mot</t>
  </si>
  <si>
    <t>Transportutgift</t>
  </si>
  <si>
    <t xml:space="preserve"> Transport til / fra barnehage, eller skole, som ikke dekkes av fylkeskommunen. I saker der flyktningen har vedtak om spesialundervisning, </t>
  </si>
  <si>
    <t xml:space="preserve">er hovedregelen at fylkeskommunen dekker kostnader til transport til og fra lærested, også barnehage. </t>
  </si>
  <si>
    <t>Kommunens egenandel knyttet til reiser som fylkeskommunen dekker.</t>
  </si>
  <si>
    <t xml:space="preserve">Transportutgifter til / fra lærested som dekkes av fylkeskommunen eller transportutgifter tilknyttet TT-kort. </t>
  </si>
  <si>
    <t>Transport for kommunale tjenester, som hjemmetjeneste, barnevern og flyktningtjeneste.</t>
  </si>
  <si>
    <t>Transport</t>
  </si>
  <si>
    <r>
      <rPr>
        <b/>
        <sz val="11"/>
        <color theme="1" tint="0.249977111117893"/>
        <rFont val="Aptos Narrow"/>
        <family val="2"/>
        <scheme val="minor"/>
      </rPr>
      <t>Dato fra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</si>
  <si>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rPr>
        <b/>
        <sz val="11"/>
        <color theme="1" tint="0.249977111117893"/>
        <rFont val="Aptos Narrow"/>
        <family val="2"/>
        <scheme val="minor"/>
      </rPr>
      <t>Dato til</t>
    </r>
    <r>
      <rPr>
        <sz val="11"/>
        <color theme="1" tint="0.249977111117893"/>
        <rFont val="Aptos Narrow"/>
        <family val="2"/>
        <scheme val="minor"/>
      </rPr>
      <t xml:space="preserve">
</t>
    </r>
    <r>
      <rPr>
        <i/>
        <sz val="11"/>
        <color theme="2" tint="-0.249977111117893"/>
        <rFont val="Aptos Narrow"/>
        <family val="2"/>
        <scheme val="minor"/>
      </rPr>
      <t>(dd.mm.åååå)</t>
    </r>
  </si>
  <si>
    <r>
      <t xml:space="preserve">Transportmiddel
</t>
    </r>
    <r>
      <rPr>
        <i/>
        <sz val="11"/>
        <color theme="0" tint="-0.34998626667073579"/>
        <rFont val="Aptos Narrow"/>
        <family val="2"/>
        <scheme val="minor"/>
      </rPr>
      <t>(velg fra liste...)</t>
    </r>
  </si>
  <si>
    <t>Takst per reise</t>
  </si>
  <si>
    <t>Antall reiser</t>
  </si>
  <si>
    <t>INNSTILLINGER</t>
  </si>
  <si>
    <t>Velg fra liste….</t>
  </si>
  <si>
    <t>Oslo kommune</t>
  </si>
  <si>
    <t>741 - Barnetrinnet</t>
  </si>
  <si>
    <t>635 - Ungdomstrinnet (engelsk, mat)</t>
  </si>
  <si>
    <t>664 - Ungdomstrinnet (øvrige fag)</t>
  </si>
  <si>
    <t>Oppgi egen årsramme</t>
  </si>
  <si>
    <t>Egenbetaling</t>
  </si>
  <si>
    <t>Institusjon</t>
  </si>
  <si>
    <t>Beredskapshjem</t>
  </si>
  <si>
    <t>Eksisterende plasseringer gjort før 2022</t>
  </si>
  <si>
    <t>https://www.regjeringen.no/no/dokumenter/satser-for-kommunal-egenbetaling-for-barnevernstiltak-2022/id2902438/</t>
  </si>
  <si>
    <t xml:space="preserve"> </t>
  </si>
  <si>
    <t>https://www.regjeringen.no/no/dokumenter/satser-for-kommunal-egenbetaling-for-statlige-barnevernstiltak-2023/id2953174/</t>
  </si>
  <si>
    <t>https://www.regjeringen.no/no/dokumenter/satser-for-kommunal-egenbetaling-for-statlige-barnevernstiltak-2024/id3020128/</t>
  </si>
  <si>
    <t>https://www.regjeringen.no/no/dokumenter/satser-for-kommunal-egenbetaling-for-statlige-barnevernstiltak-2025/id3080096/</t>
  </si>
  <si>
    <t>må oppdateres</t>
  </si>
  <si>
    <t>sats er videreført fra 2025</t>
  </si>
  <si>
    <t>Grunnstøtte</t>
  </si>
  <si>
    <t>https://www.ks.no/arkiv/veiledende-satser-for-fosterhjem-og-besokshjem-2022/</t>
  </si>
  <si>
    <t>https://www.ks.no/arkiv/veiledende-satser-for-fosterhjem-og-besokshjem-2023/</t>
  </si>
  <si>
    <t>https://www.ks.no/fagomrader/barn-og-unge/barnevern/veiledende-satser-for-fosterhjem-og-besokshjem-2024/</t>
  </si>
  <si>
    <t>sats er videreført fra 2024</t>
  </si>
  <si>
    <t>Arbeidstimer per uke</t>
  </si>
  <si>
    <t>Arbeidsuker i tilskuddperioden</t>
  </si>
  <si>
    <t>Timelønn, inkludert sosiale utgifter</t>
  </si>
  <si>
    <t>Lønn til koordinering, reisetid og administrative oppgaver</t>
  </si>
  <si>
    <t>De sosiale utgiftene: reguleringspremie, vikarutgifter, overtid, forsikring og administrative påslag, premiefond</t>
  </si>
  <si>
    <t>De sosiale utgiftene: feriepenger, arbeidsgivers andel av pensjonskostnader og arbeidsgiveravgift</t>
  </si>
  <si>
    <t>Forklar hvorfor dere søker på flere timer enn tilrådet - send forklaringen i eget vedlegg til søknaden.</t>
  </si>
  <si>
    <t>Direkte lønnsutgifter for underundervisningspersonale - lønn for antall undervisningstimer for aktuell flyktning</t>
  </si>
  <si>
    <t>Ekstra arbeidsgiveravgift over 750 000</t>
  </si>
  <si>
    <t>Forklar hvorfor dere søker uten å ha PPT-tilrådning. Send forklaringen i eget vedlegg til søknaden.</t>
  </si>
  <si>
    <t>Timelønn*</t>
  </si>
  <si>
    <t>* I Oslo kommune beregnes timelønn etter: Årslønn x 1500 / (Årsramme x 1687,5)
    I kommuner utenom Oslo beregnes timelønn etter: Årslønn x 1400 x 100 / (Årsramme x 1687,5 x 112)
    Dette følger av hovedtariffavtalen § 12.4.</t>
  </si>
  <si>
    <t>Oppdatert veiledningstekst og beregningen av pensjonskostnader</t>
  </si>
  <si>
    <t>Arbeidsgiveravgift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</si>
</sst>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0.0\ %"/>
    <numFmt numFmtId="165" formatCode="0.0"/>
    <numFmt numFmtId="166" formatCode="_-&quot;kr&quot;\ * #,##0_-;\-&quot;kr&quot;\ * #,##0_-;_-&quot;kr&quot;\ * &quot;-&quot;??_-;_-@_-"/>
    <numFmt numFmtId="167" formatCode="&quot;kr&quot;\ #,##0"/>
    <numFmt numFmtId="168" formatCode="[$-414]d/\ mmm\.\ yyyy;@"/>
    <numFmt numFmtId="169" formatCode="_-* #,##0_-;\-* #,##0_-;_-* &quot;-&quot;??_-;_-@_-"/>
  </numFmts>
  <fonts count="4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8"/>
      <color theme="1" tint="0.249977111117893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b/>
      <sz val="11"/>
      <color theme="1" tint="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i/>
      <sz val="10"/>
      <color theme="1" tint="0.249977111117893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28"/>
      <color theme="0"/>
      <name val="Aptos Narrow"/>
      <family val="2"/>
      <scheme val="minor"/>
    </font>
    <font>
      <sz val="11"/>
      <color rgb="FFF15540"/>
      <name val="Aptos Narrow"/>
      <family val="2"/>
      <scheme val="minor"/>
    </font>
    <font>
      <sz val="9"/>
      <color rgb="FFF15540"/>
      <name val="Aptos Narrow"/>
      <family val="2"/>
      <scheme val="minor"/>
    </font>
    <font>
      <sz val="10"/>
      <color theme="1" tint="0.34998626667073579"/>
      <name val="Webdings"/>
      <family val="1"/>
      <charset val="2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"/>
      <scheme val="minor"/>
    </font>
    <font>
      <i/>
      <sz val="11"/>
      <color theme="2" tint="-0.249977111117893"/>
      <name val="Aptos Narrow"/>
      <family val="2"/>
      <scheme val="minor"/>
    </font>
    <font>
      <u/>
      <sz val="8"/>
      <color theme="9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sz val="10"/>
      <color theme="1"/>
      <name val="Aptos Narrow"/>
      <family val="2"/>
    </font>
    <font>
      <u/>
      <sz val="9"/>
      <color rgb="FF50A450"/>
      <name val="Aptos Narrow"/>
      <family val="2"/>
      <scheme val="minor"/>
    </font>
    <font>
      <sz val="11"/>
      <color rgb="FF404040"/>
      <name val="Aptos Narrow"/>
      <family val="2"/>
      <scheme val="minor"/>
    </font>
    <font>
      <i/>
      <sz val="11"/>
      <color rgb="FFADADAD"/>
      <name val="Aptos Narrow"/>
      <family val="2"/>
      <scheme val="minor"/>
    </font>
    <font>
      <sz val="18"/>
      <color rgb="FF50A450"/>
      <name val="Wingdings"/>
      <charset val="2"/>
    </font>
    <font>
      <sz val="11"/>
      <color theme="1"/>
      <name val="Aptos Narrow"/>
      <family val="2"/>
    </font>
    <font>
      <sz val="11"/>
      <color theme="0" tint="-0.34998626667073579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0"/>
      <color rgb="FFF15540"/>
      <name val="Aptos Narrow"/>
      <family val="2"/>
      <scheme val="minor"/>
    </font>
    <font>
      <sz val="11"/>
      <color rgb="FF282828"/>
      <name val="Aptos Narrow"/>
      <family val="2"/>
      <scheme val="minor"/>
    </font>
    <font>
      <b/>
      <sz val="16"/>
      <color rgb="FF282828"/>
      <name val="Aptos Narrow"/>
      <family val="2"/>
      <scheme val="minor"/>
    </font>
    <font>
      <sz val="11"/>
      <color rgb="FF282828"/>
      <name val="Wingdings"/>
      <charset val="2"/>
    </font>
    <font>
      <sz val="18"/>
      <color rgb="FFF15540"/>
      <name val="Wingdings"/>
      <charset val="2"/>
    </font>
    <font>
      <sz val="9"/>
      <color rgb="FFF15540"/>
      <name val="Aptos Narrow"/>
      <family val="2"/>
    </font>
    <font>
      <sz val="18"/>
      <color theme="1" tint="0.249977111117893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1"/>
      <name val="Abadi"/>
      <family val="2"/>
    </font>
    <font>
      <b/>
      <sz val="30"/>
      <color theme="0"/>
      <name val="Aptos Narrow"/>
      <family val="2"/>
      <scheme val="minor"/>
    </font>
    <font>
      <sz val="9"/>
      <color rgb="FF0070C0"/>
      <name val="Aptos Narrow"/>
      <family val="2"/>
      <scheme val="minor"/>
    </font>
    <font>
      <sz val="9"/>
      <color theme="0" tint="-0.499984740745262"/>
      <name val="Aptos Narrow"/>
      <family val="2"/>
      <scheme val="minor"/>
    </font>
    <font>
      <sz val="26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A450"/>
        <bgColor indexed="64"/>
      </patternFill>
    </fill>
    <fill>
      <patternFill patternType="solid">
        <fgColor rgb="FF418541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rgb="FFE4EF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EFED"/>
        <bgColor rgb="FFF2EFED"/>
      </patternFill>
    </fill>
    <fill>
      <patternFill patternType="solid">
        <fgColor rgb="FFF2E7E7"/>
        <bgColor indexed="64"/>
      </patternFill>
    </fill>
  </fills>
  <borders count="2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8541"/>
      </left>
      <right/>
      <top style="thin">
        <color rgb="FF418541"/>
      </top>
      <bottom style="thin">
        <color rgb="FF418541"/>
      </bottom>
      <diagonal/>
    </border>
    <border>
      <left/>
      <right style="thin">
        <color rgb="FF418541"/>
      </right>
      <top style="thin">
        <color rgb="FF418541"/>
      </top>
      <bottom style="thin">
        <color rgb="FF41854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166" fontId="4" fillId="2" borderId="0" xfId="0" applyNumberFormat="1" applyFont="1" applyFill="1"/>
    <xf numFmtId="44" fontId="0" fillId="0" borderId="0" xfId="0" applyNumberFormat="1"/>
    <xf numFmtId="0" fontId="5" fillId="2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9" fillId="4" borderId="0" xfId="0" applyFont="1" applyFill="1" applyAlignment="1">
      <alignment horizontal="left" vertical="center"/>
    </xf>
    <xf numFmtId="166" fontId="8" fillId="4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indent="1"/>
    </xf>
    <xf numFmtId="166" fontId="4" fillId="6" borderId="6" xfId="0" applyNumberFormat="1" applyFont="1" applyFill="1" applyBorder="1" applyAlignment="1" applyProtection="1">
      <alignment horizontal="right" indent="1"/>
      <protection locked="0"/>
    </xf>
    <xf numFmtId="1" fontId="4" fillId="6" borderId="7" xfId="1" applyNumberFormat="1" applyFont="1" applyFill="1" applyBorder="1" applyAlignment="1" applyProtection="1">
      <alignment horizontal="right" indent="1"/>
      <protection locked="0"/>
    </xf>
    <xf numFmtId="164" fontId="4" fillId="6" borderId="6" xfId="1" applyNumberFormat="1" applyFont="1" applyFill="1" applyBorder="1" applyAlignment="1" applyProtection="1">
      <alignment horizontal="right" indent="1"/>
      <protection locked="0"/>
    </xf>
    <xf numFmtId="164" fontId="4" fillId="6" borderId="3" xfId="1" applyNumberFormat="1" applyFont="1" applyFill="1" applyBorder="1" applyAlignment="1" applyProtection="1">
      <alignment horizontal="right" indent="1"/>
      <protection locked="0"/>
    </xf>
    <xf numFmtId="164" fontId="4" fillId="6" borderId="7" xfId="1" applyNumberFormat="1" applyFont="1" applyFill="1" applyBorder="1" applyAlignment="1" applyProtection="1">
      <alignment horizontal="right" indent="1"/>
      <protection locked="0"/>
    </xf>
    <xf numFmtId="0" fontId="11" fillId="4" borderId="0" xfId="0" applyFont="1" applyFill="1" applyAlignment="1">
      <alignment horizontal="left" vertical="center"/>
    </xf>
    <xf numFmtId="165" fontId="4" fillId="6" borderId="1" xfId="1" applyNumberFormat="1" applyFont="1" applyFill="1" applyBorder="1" applyAlignment="1" applyProtection="1">
      <alignment horizontal="center"/>
      <protection locked="0"/>
    </xf>
    <xf numFmtId="1" fontId="4" fillId="6" borderId="1" xfId="1" applyNumberFormat="1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horizontal="left" indent="1"/>
      <protection locked="0"/>
    </xf>
    <xf numFmtId="165" fontId="4" fillId="6" borderId="9" xfId="1" applyNumberFormat="1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left" indent="1"/>
      <protection locked="0"/>
    </xf>
    <xf numFmtId="0" fontId="4" fillId="6" borderId="11" xfId="0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indent="2"/>
    </xf>
    <xf numFmtId="1" fontId="4" fillId="6" borderId="9" xfId="1" applyNumberFormat="1" applyFont="1" applyFill="1" applyBorder="1" applyAlignment="1" applyProtection="1">
      <alignment horizontal="center"/>
      <protection locked="0"/>
    </xf>
    <xf numFmtId="165" fontId="4" fillId="6" borderId="5" xfId="1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0" fillId="5" borderId="10" xfId="0" applyFill="1" applyBorder="1"/>
    <xf numFmtId="0" fontId="0" fillId="5" borderId="12" xfId="0" applyFill="1" applyBorder="1"/>
    <xf numFmtId="0" fontId="14" fillId="3" borderId="0" xfId="0" applyFont="1" applyFill="1" applyAlignment="1">
      <alignment horizontal="left" vertical="center"/>
    </xf>
    <xf numFmtId="0" fontId="6" fillId="7" borderId="13" xfId="0" applyFont="1" applyFill="1" applyBorder="1" applyAlignment="1">
      <alignment horizontal="left" indent="1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167" fontId="10" fillId="5" borderId="14" xfId="2" applyNumberFormat="1" applyFill="1" applyBorder="1" applyAlignment="1">
      <alignment horizontal="left"/>
    </xf>
    <xf numFmtId="0" fontId="0" fillId="5" borderId="16" xfId="0" applyFill="1" applyBorder="1"/>
    <xf numFmtId="0" fontId="0" fillId="5" borderId="15" xfId="0" applyFill="1" applyBorder="1"/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indent="1"/>
    </xf>
    <xf numFmtId="167" fontId="15" fillId="5" borderId="13" xfId="0" applyNumberFormat="1" applyFont="1" applyFill="1" applyBorder="1" applyAlignment="1">
      <alignment horizontal="center"/>
    </xf>
    <xf numFmtId="168" fontId="4" fillId="6" borderId="6" xfId="0" applyNumberFormat="1" applyFont="1" applyFill="1" applyBorder="1" applyAlignment="1" applyProtection="1">
      <alignment horizontal="right" indent="1"/>
      <protection locked="0"/>
    </xf>
    <xf numFmtId="166" fontId="4" fillId="5" borderId="6" xfId="0" applyNumberFormat="1" applyFont="1" applyFill="1" applyBorder="1"/>
    <xf numFmtId="166" fontId="4" fillId="5" borderId="3" xfId="0" applyNumberFormat="1" applyFont="1" applyFill="1" applyBorder="1"/>
    <xf numFmtId="166" fontId="4" fillId="5" borderId="7" xfId="0" applyNumberFormat="1" applyFont="1" applyFill="1" applyBorder="1"/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0" fillId="5" borderId="6" xfId="0" applyFill="1" applyBorder="1"/>
    <xf numFmtId="0" fontId="0" fillId="5" borderId="7" xfId="0" applyFill="1" applyBorder="1"/>
    <xf numFmtId="0" fontId="15" fillId="5" borderId="0" xfId="0" applyFont="1" applyFill="1" applyAlignment="1">
      <alignment horizontal="left" indent="1"/>
    </xf>
    <xf numFmtId="167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wrapText="1"/>
    </xf>
    <xf numFmtId="164" fontId="4" fillId="2" borderId="0" xfId="1" applyNumberFormat="1" applyFont="1" applyFill="1" applyProtection="1"/>
    <xf numFmtId="0" fontId="15" fillId="0" borderId="0" xfId="0" quotePrefix="1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" fontId="4" fillId="5" borderId="7" xfId="1" applyNumberFormat="1" applyFont="1" applyFill="1" applyBorder="1" applyAlignment="1" applyProtection="1">
      <alignment horizontal="right" indent="1"/>
    </xf>
    <xf numFmtId="0" fontId="16" fillId="0" borderId="0" xfId="0" applyFont="1" applyAlignment="1">
      <alignment horizontal="left" indent="1"/>
    </xf>
    <xf numFmtId="0" fontId="13" fillId="2" borderId="0" xfId="0" applyFont="1" applyFill="1" applyAlignment="1">
      <alignment vertical="top"/>
    </xf>
    <xf numFmtId="44" fontId="4" fillId="5" borderId="0" xfId="1" applyNumberFormat="1" applyFont="1" applyFill="1" applyBorder="1" applyAlignment="1" applyProtection="1">
      <alignment horizontal="right" indent="1"/>
    </xf>
    <xf numFmtId="44" fontId="4" fillId="5" borderId="3" xfId="1" applyNumberFormat="1" applyFont="1" applyFill="1" applyBorder="1" applyAlignment="1" applyProtection="1">
      <alignment horizontal="right" indent="1"/>
    </xf>
    <xf numFmtId="0" fontId="15" fillId="5" borderId="15" xfId="0" applyFont="1" applyFill="1" applyBorder="1"/>
    <xf numFmtId="0" fontId="17" fillId="0" borderId="0" xfId="0" applyFont="1" applyAlignment="1">
      <alignment horizontal="right"/>
    </xf>
    <xf numFmtId="0" fontId="4" fillId="6" borderId="4" xfId="0" quotePrefix="1" applyFont="1" applyFill="1" applyBorder="1" applyAlignment="1" applyProtection="1">
      <alignment horizontal="left" indent="1"/>
      <protection locked="0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18" fillId="9" borderId="0" xfId="0" applyFont="1" applyFill="1" applyAlignment="1">
      <alignment horizontal="left" vertical="center" wrapText="1" indent="1"/>
    </xf>
    <xf numFmtId="14" fontId="4" fillId="2" borderId="0" xfId="0" applyNumberFormat="1" applyFont="1" applyFill="1"/>
    <xf numFmtId="0" fontId="0" fillId="0" borderId="17" xfId="0" applyBorder="1" applyAlignment="1">
      <alignment horizontal="center"/>
    </xf>
    <xf numFmtId="166" fontId="4" fillId="5" borderId="6" xfId="1" applyNumberFormat="1" applyFont="1" applyFill="1" applyBorder="1" applyAlignment="1" applyProtection="1">
      <alignment horizontal="right" indent="1"/>
    </xf>
    <xf numFmtId="168" fontId="0" fillId="0" borderId="0" xfId="0" applyNumberFormat="1"/>
    <xf numFmtId="0" fontId="4" fillId="6" borderId="9" xfId="0" applyFont="1" applyFill="1" applyBorder="1" applyAlignment="1" applyProtection="1">
      <alignment horizontal="left" indent="1"/>
      <protection locked="0"/>
    </xf>
    <xf numFmtId="0" fontId="4" fillId="0" borderId="0" xfId="0" applyFont="1"/>
    <xf numFmtId="0" fontId="4" fillId="2" borderId="0" xfId="0" applyFont="1" applyFill="1" applyAlignment="1">
      <alignment horizontal="center" wrapText="1"/>
    </xf>
    <xf numFmtId="14" fontId="4" fillId="6" borderId="8" xfId="0" applyNumberFormat="1" applyFont="1" applyFill="1" applyBorder="1" applyAlignment="1" applyProtection="1">
      <alignment horizontal="center"/>
      <protection locked="0"/>
    </xf>
    <xf numFmtId="14" fontId="4" fillId="6" borderId="4" xfId="0" applyNumberFormat="1" applyFont="1" applyFill="1" applyBorder="1" applyAlignment="1" applyProtection="1">
      <alignment horizontal="center"/>
      <protection locked="0"/>
    </xf>
    <xf numFmtId="14" fontId="4" fillId="6" borderId="6" xfId="0" applyNumberFormat="1" applyFont="1" applyFill="1" applyBorder="1" applyAlignment="1" applyProtection="1">
      <alignment horizontal="right" indent="1"/>
      <protection locked="0"/>
    </xf>
    <xf numFmtId="14" fontId="4" fillId="6" borderId="7" xfId="1" applyNumberFormat="1" applyFont="1" applyFill="1" applyBorder="1" applyAlignment="1" applyProtection="1">
      <alignment horizontal="right" indent="1"/>
      <protection locked="0"/>
    </xf>
    <xf numFmtId="0" fontId="21" fillId="0" borderId="0" xfId="2" applyFont="1" applyAlignment="1">
      <alignment vertical="top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wrapText="1"/>
    </xf>
    <xf numFmtId="0" fontId="22" fillId="0" borderId="0" xfId="0" applyFont="1" applyAlignment="1">
      <alignment horizontal="left" indent="2"/>
    </xf>
    <xf numFmtId="0" fontId="9" fillId="4" borderId="0" xfId="0" applyFont="1" applyFill="1" applyAlignment="1">
      <alignment horizontal="centerContinuous" vertical="center"/>
    </xf>
    <xf numFmtId="0" fontId="24" fillId="0" borderId="0" xfId="2" applyFont="1" applyAlignment="1">
      <alignment vertical="top"/>
    </xf>
    <xf numFmtId="44" fontId="4" fillId="6" borderId="9" xfId="0" applyNumberFormat="1" applyFont="1" applyFill="1" applyBorder="1" applyAlignment="1" applyProtection="1">
      <alignment horizontal="left" indent="1"/>
      <protection locked="0"/>
    </xf>
    <xf numFmtId="44" fontId="4" fillId="6" borderId="1" xfId="0" applyNumberFormat="1" applyFont="1" applyFill="1" applyBorder="1" applyAlignment="1" applyProtection="1">
      <alignment horizontal="left" indent="1"/>
      <protection locked="0"/>
    </xf>
    <xf numFmtId="1" fontId="4" fillId="6" borderId="5" xfId="1" applyNumberFormat="1" applyFont="1" applyFill="1" applyBorder="1" applyAlignment="1" applyProtection="1">
      <alignment horizontal="left"/>
      <protection locked="0"/>
    </xf>
    <xf numFmtId="44" fontId="4" fillId="5" borderId="10" xfId="0" applyNumberFormat="1" applyFont="1" applyFill="1" applyBorder="1" applyAlignment="1">
      <alignment horizontal="left" indent="1"/>
    </xf>
    <xf numFmtId="44" fontId="4" fillId="5" borderId="2" xfId="0" applyNumberFormat="1" applyFont="1" applyFill="1" applyBorder="1" applyAlignment="1">
      <alignment horizontal="left" indent="1"/>
    </xf>
    <xf numFmtId="44" fontId="4" fillId="5" borderId="12" xfId="0" applyNumberFormat="1" applyFont="1" applyFill="1" applyBorder="1" applyAlignment="1">
      <alignment horizontal="left" indent="1"/>
    </xf>
    <xf numFmtId="0" fontId="19" fillId="9" borderId="0" xfId="0" applyFont="1" applyFill="1" applyAlignment="1">
      <alignment horizontal="left" vertical="center" wrapText="1" indent="1"/>
    </xf>
    <xf numFmtId="0" fontId="23" fillId="9" borderId="0" xfId="0" applyFont="1" applyFill="1" applyAlignment="1">
      <alignment horizontal="left" vertical="center" wrapText="1" indent="1"/>
    </xf>
    <xf numFmtId="0" fontId="27" fillId="9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left" vertical="center" indent="1"/>
    </xf>
    <xf numFmtId="0" fontId="0" fillId="9" borderId="0" xfId="0" applyFill="1"/>
    <xf numFmtId="0" fontId="3" fillId="9" borderId="0" xfId="0" applyFont="1" applyFill="1"/>
    <xf numFmtId="0" fontId="28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0" fontId="1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center"/>
    </xf>
    <xf numFmtId="0" fontId="18" fillId="9" borderId="0" xfId="0" applyFont="1" applyFill="1" applyAlignment="1">
      <alignment vertical="center"/>
    </xf>
    <xf numFmtId="0" fontId="31" fillId="0" borderId="0" xfId="0" applyFont="1" applyAlignment="1">
      <alignment horizontal="right"/>
    </xf>
    <xf numFmtId="0" fontId="5" fillId="2" borderId="0" xfId="0" applyFont="1" applyFill="1" applyAlignment="1">
      <alignment horizontal="left" vertical="top" wrapText="1" indent="1"/>
    </xf>
    <xf numFmtId="0" fontId="35" fillId="9" borderId="0" xfId="0" applyFont="1" applyFill="1" applyAlignment="1">
      <alignment vertical="top" wrapText="1"/>
    </xf>
    <xf numFmtId="0" fontId="25" fillId="2" borderId="0" xfId="0" applyFont="1" applyFill="1"/>
    <xf numFmtId="1" fontId="4" fillId="6" borderId="3" xfId="1" applyNumberFormat="1" applyFont="1" applyFill="1" applyBorder="1" applyAlignment="1" applyProtection="1">
      <alignment horizontal="right" indent="1"/>
      <protection locked="0"/>
    </xf>
    <xf numFmtId="0" fontId="4" fillId="6" borderId="6" xfId="0" applyFont="1" applyFill="1" applyBorder="1" applyAlignment="1" applyProtection="1">
      <alignment horizontal="right" indent="1"/>
      <protection locked="0"/>
    </xf>
    <xf numFmtId="1" fontId="4" fillId="6" borderId="6" xfId="0" applyNumberFormat="1" applyFont="1" applyFill="1" applyBorder="1" applyAlignment="1" applyProtection="1">
      <alignment horizontal="right" indent="1"/>
      <protection locked="0"/>
    </xf>
    <xf numFmtId="1" fontId="15" fillId="5" borderId="15" xfId="0" applyNumberFormat="1" applyFont="1" applyFill="1" applyBorder="1"/>
    <xf numFmtId="0" fontId="0" fillId="0" borderId="17" xfId="0" applyBorder="1"/>
    <xf numFmtId="0" fontId="24" fillId="2" borderId="0" xfId="2" applyFont="1" applyFill="1" applyAlignment="1">
      <alignment vertical="top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/>
    <xf numFmtId="0" fontId="16" fillId="9" borderId="0" xfId="0" applyFont="1" applyFill="1"/>
    <xf numFmtId="0" fontId="36" fillId="9" borderId="0" xfId="0" applyFont="1" applyFill="1" applyAlignment="1">
      <alignment horizontal="left" vertical="center" wrapText="1" indent="1"/>
    </xf>
    <xf numFmtId="0" fontId="16" fillId="9" borderId="0" xfId="0" applyFont="1" applyFill="1" applyAlignment="1">
      <alignment horizontal="left" vertical="center" wrapText="1" indent="1"/>
    </xf>
    <xf numFmtId="0" fontId="16" fillId="5" borderId="0" xfId="0" applyFont="1" applyFill="1" applyAlignment="1">
      <alignment vertical="center" wrapText="1"/>
    </xf>
    <xf numFmtId="0" fontId="16" fillId="2" borderId="0" xfId="0" applyFont="1" applyFill="1"/>
    <xf numFmtId="0" fontId="16" fillId="0" borderId="0" xfId="0" applyFont="1"/>
    <xf numFmtId="44" fontId="16" fillId="0" borderId="0" xfId="0" applyNumberFormat="1" applyFont="1" applyAlignment="1">
      <alignment horizontal="left" indent="2"/>
    </xf>
    <xf numFmtId="0" fontId="16" fillId="0" borderId="0" xfId="0" applyFont="1" applyAlignment="1">
      <alignment horizontal="left" vertical="center" indent="2"/>
    </xf>
    <xf numFmtId="0" fontId="0" fillId="0" borderId="17" xfId="0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37" fillId="9" borderId="0" xfId="0" applyFont="1" applyFill="1" applyAlignment="1">
      <alignment horizontal="left" vertical="center" indent="1"/>
    </xf>
    <xf numFmtId="0" fontId="17" fillId="0" borderId="0" xfId="0" applyFont="1" applyAlignment="1">
      <alignment horizontal="center"/>
    </xf>
    <xf numFmtId="166" fontId="38" fillId="4" borderId="0" xfId="0" applyNumberFormat="1" applyFont="1" applyFill="1" applyAlignment="1">
      <alignment vertical="center"/>
    </xf>
    <xf numFmtId="0" fontId="0" fillId="2" borderId="0" xfId="0" applyFill="1" applyAlignment="1">
      <alignment horizontal="right" vertical="center" wrapText="1" indent="1"/>
    </xf>
    <xf numFmtId="0" fontId="33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0" fillId="4" borderId="0" xfId="0" applyFill="1" applyAlignment="1">
      <alignment horizontal="left" vertical="center" wrapText="1"/>
    </xf>
    <xf numFmtId="14" fontId="0" fillId="5" borderId="0" xfId="0" applyNumberFormat="1" applyFill="1"/>
    <xf numFmtId="0" fontId="40" fillId="5" borderId="0" xfId="0" applyFont="1" applyFill="1"/>
    <xf numFmtId="0" fontId="41" fillId="5" borderId="0" xfId="0" applyFont="1" applyFill="1"/>
    <xf numFmtId="166" fontId="42" fillId="2" borderId="0" xfId="0" applyNumberFormat="1" applyFont="1" applyFill="1"/>
    <xf numFmtId="167" fontId="41" fillId="5" borderId="14" xfId="2" applyNumberFormat="1" applyFont="1" applyFill="1" applyBorder="1" applyAlignment="1">
      <alignment horizontal="left"/>
    </xf>
    <xf numFmtId="0" fontId="43" fillId="9" borderId="0" xfId="0" applyFont="1" applyFill="1" applyAlignment="1">
      <alignment horizontal="left" vertical="center" wrapText="1" indent="1"/>
    </xf>
    <xf numFmtId="0" fontId="44" fillId="4" borderId="0" xfId="0" applyFont="1" applyFill="1" applyAlignment="1">
      <alignment horizontal="left" vertical="center"/>
    </xf>
    <xf numFmtId="0" fontId="10" fillId="2" borderId="0" xfId="2" applyFill="1" applyAlignment="1">
      <alignment horizontal="left" vertical="center"/>
    </xf>
    <xf numFmtId="0" fontId="0" fillId="0" borderId="0" xfId="0" applyAlignment="1">
      <alignment horizontal="right"/>
    </xf>
    <xf numFmtId="44" fontId="4" fillId="5" borderId="3" xfId="0" applyNumberFormat="1" applyFont="1" applyFill="1" applyBorder="1"/>
    <xf numFmtId="10" fontId="4" fillId="5" borderId="6" xfId="1" applyNumberFormat="1" applyFont="1" applyFill="1" applyBorder="1"/>
    <xf numFmtId="44" fontId="4" fillId="8" borderId="6" xfId="0" applyNumberFormat="1" applyFont="1" applyFill="1" applyBorder="1"/>
    <xf numFmtId="44" fontId="4" fillId="8" borderId="3" xfId="0" applyNumberFormat="1" applyFont="1" applyFill="1" applyBorder="1"/>
    <xf numFmtId="44" fontId="16" fillId="0" borderId="0" xfId="0" applyNumberFormat="1" applyFont="1" applyAlignment="1">
      <alignment vertical="center"/>
    </xf>
    <xf numFmtId="166" fontId="16" fillId="0" borderId="0" xfId="0" applyNumberFormat="1" applyFont="1"/>
    <xf numFmtId="44" fontId="16" fillId="0" borderId="0" xfId="0" applyNumberFormat="1" applyFont="1"/>
    <xf numFmtId="165" fontId="4" fillId="6" borderId="6" xfId="0" applyNumberFormat="1" applyFont="1" applyFill="1" applyBorder="1" applyAlignment="1" applyProtection="1">
      <alignment horizontal="right" indent="1"/>
      <protection locked="0"/>
    </xf>
    <xf numFmtId="169" fontId="4" fillId="6" borderId="6" xfId="3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>
      <alignment wrapText="1"/>
    </xf>
    <xf numFmtId="44" fontId="45" fillId="2" borderId="0" xfId="0" applyNumberFormat="1" applyFont="1" applyFill="1"/>
    <xf numFmtId="0" fontId="46" fillId="0" borderId="0" xfId="0" applyFont="1"/>
    <xf numFmtId="0" fontId="47" fillId="4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44" fontId="46" fillId="2" borderId="0" xfId="0" applyNumberFormat="1" applyFont="1" applyFill="1" applyAlignment="1">
      <alignment horizontal="left" vertical="top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5">
    <dxf>
      <fill>
        <patternFill>
          <bgColor theme="0"/>
        </patternFill>
      </fill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2E7E7"/>
      <color rgb="FFF15540"/>
      <color rgb="FF418541"/>
      <color rgb="FF50A450"/>
      <color rgb="FFF2EFED"/>
      <color rgb="FF282828"/>
      <color rgb="FFFFF8E6"/>
      <color rgb="FFE4EFE4"/>
      <color rgb="FFBFBFBF"/>
      <color rgb="FF356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18</xdr:row>
      <xdr:rowOff>35700</xdr:rowOff>
    </xdr:from>
    <xdr:to>
      <xdr:col>2</xdr:col>
      <xdr:colOff>680625</xdr:colOff>
      <xdr:row>20</xdr:row>
      <xdr:rowOff>288000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88B41D24-972C-4CB5-1C9D-1CCCDF9612E4}"/>
            </a:ext>
          </a:extLst>
        </xdr:cNvPr>
        <xdr:cNvGrpSpPr/>
      </xdr:nvGrpSpPr>
      <xdr:grpSpPr>
        <a:xfrm>
          <a:off x="771525" y="4036200"/>
          <a:ext cx="290100" cy="938100"/>
          <a:chOff x="771525" y="4169550"/>
          <a:chExt cx="290100" cy="938100"/>
        </a:xfrm>
      </xdr:grpSpPr>
      <xdr:grpSp>
        <xdr:nvGrpSpPr>
          <xdr:cNvPr id="8" name="Gruppe 7">
            <a:extLst>
              <a:ext uri="{FF2B5EF4-FFF2-40B4-BE49-F238E27FC236}">
                <a16:creationId xmlns:a16="http://schemas.microsoft.com/office/drawing/2014/main" id="{1E1A61A9-62B3-2EE5-9C76-7E86B8047320}"/>
              </a:ext>
            </a:extLst>
          </xdr:cNvPr>
          <xdr:cNvGrpSpPr/>
        </xdr:nvGrpSpPr>
        <xdr:grpSpPr>
          <a:xfrm>
            <a:off x="771525" y="4505325"/>
            <a:ext cx="290100" cy="602325"/>
            <a:chOff x="771525" y="4505325"/>
            <a:chExt cx="290100" cy="602325"/>
          </a:xfrm>
        </xdr:grpSpPr>
        <xdr:pic>
          <xdr:nvPicPr>
            <xdr:cNvPr id="5" name="Grafikk 4" descr="E-post med heldekkende fyll">
              <a:extLst>
                <a:ext uri="{FF2B5EF4-FFF2-40B4-BE49-F238E27FC236}">
                  <a16:creationId xmlns:a16="http://schemas.microsoft.com/office/drawing/2014/main" id="{E3F84282-909C-4591-8CCF-14216BA437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809625" y="4505325"/>
              <a:ext cx="252000" cy="252000"/>
            </a:xfrm>
            <a:prstGeom prst="rect">
              <a:avLst/>
            </a:prstGeom>
          </xdr:spPr>
        </xdr:pic>
        <xdr:pic>
          <xdr:nvPicPr>
            <xdr:cNvPr id="6" name="Grafikk 5" descr="Kundeservice med heldekkende fyll">
              <a:extLst>
                <a:ext uri="{FF2B5EF4-FFF2-40B4-BE49-F238E27FC236}">
                  <a16:creationId xmlns:a16="http://schemas.microsoft.com/office/drawing/2014/main" id="{B611F1CF-50A7-4E21-A59D-C6A900F05F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771525" y="4819650"/>
              <a:ext cx="288000" cy="288000"/>
            </a:xfrm>
            <a:prstGeom prst="rect">
              <a:avLst/>
            </a:prstGeom>
          </xdr:spPr>
        </xdr:pic>
      </xdr:grpSp>
      <xdr:pic>
        <xdr:nvPicPr>
          <xdr:cNvPr id="7" name="Grafikk 6" descr="Verden med heldekkende fyll">
            <a:extLst>
              <a:ext uri="{FF2B5EF4-FFF2-40B4-BE49-F238E27FC236}">
                <a16:creationId xmlns:a16="http://schemas.microsoft.com/office/drawing/2014/main" id="{FE753CDA-EE88-4ACF-9825-BE07AAE904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807225" y="4169550"/>
            <a:ext cx="252000" cy="252000"/>
          </a:xfrm>
          <a:prstGeom prst="rect">
            <a:avLst/>
          </a:prstGeom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imdinett.n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etaten.no/satser/arbeidsgiveravgift-soneinndelin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atteetaten.no/satser/arbeidsgiveravgift-soneinndeling/" TargetMode="External"/><Relationship Id="rId2" Type="http://schemas.openxmlformats.org/officeDocument/2006/relationships/hyperlink" Target="https://www.ks.no/globalassets/fagomrader/lonn-og-tariff/Vedlegg-1-til-SFS-2213-justert-pr-010821.pdf" TargetMode="External"/><Relationship Id="rId1" Type="http://schemas.openxmlformats.org/officeDocument/2006/relationships/hyperlink" Target="https://www.skatteetaten.no/satser/arbeidsgiveravgift-soneinndeling/" TargetMode="Externa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jeringen.no/no/dokumenter/satser-for-kommunal-egenbetaling-for-statlige-barnevernstiltak-2023/id2953174/" TargetMode="External"/><Relationship Id="rId7" Type="http://schemas.openxmlformats.org/officeDocument/2006/relationships/hyperlink" Target="https://www.regjeringen.no/no/dokumenter/satser-for-kommunal-egenbetaling-for-statlige-barnevernstiltak-2025/id3080096/" TargetMode="External"/><Relationship Id="rId2" Type="http://schemas.openxmlformats.org/officeDocument/2006/relationships/hyperlink" Target="https://www.regjeringen.no/no/dokumenter/satser-for-kommunal-egenbetaling-for-statlige-barnevernstiltak-2024/id3020128/" TargetMode="External"/><Relationship Id="rId1" Type="http://schemas.openxmlformats.org/officeDocument/2006/relationships/hyperlink" Target="https://www.regjeringen.no/no/dokumenter/satser-for-kommunal-egenbetaling-for-barnevernstiltak-2022/id2902438/" TargetMode="External"/><Relationship Id="rId6" Type="http://schemas.openxmlformats.org/officeDocument/2006/relationships/hyperlink" Target="https://www.ks.no/arkiv/veiledende-satser-for-fosterhjem-og-besokshjem-2022/" TargetMode="External"/><Relationship Id="rId5" Type="http://schemas.openxmlformats.org/officeDocument/2006/relationships/hyperlink" Target="https://www.ks.no/arkiv/veiledende-satser-for-fosterhjem-og-besokshjem-2023/" TargetMode="External"/><Relationship Id="rId4" Type="http://schemas.openxmlformats.org/officeDocument/2006/relationships/hyperlink" Target="https://www.ks.no/fagomrader/barn-og-unge/barnevern/veiledende-satser-for-fosterhjem-og-besokshjem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05A2-3A47-4F85-AA95-D9C5246B3DC7}">
  <sheetPr codeName="Ark1">
    <tabColor theme="1" tint="0.249977111117893"/>
  </sheetPr>
  <dimension ref="A1:I42"/>
  <sheetViews>
    <sheetView zoomScaleNormal="100" workbookViewId="0">
      <selection activeCell="D28" sqref="D28"/>
    </sheetView>
  </sheetViews>
  <sheetFormatPr baseColWidth="10" defaultColWidth="0" defaultRowHeight="15" zeroHeight="1" x14ac:dyDescent="0.25"/>
  <cols>
    <col min="1" max="1" width="1.42578125" customWidth="1"/>
    <col min="2" max="2" width="4.28515625" customWidth="1"/>
    <col min="3" max="3" width="11.42578125" customWidth="1"/>
    <col min="4" max="4" width="63.42578125" customWidth="1"/>
    <col min="5" max="5" width="14.85546875" bestFit="1" customWidth="1"/>
    <col min="6" max="7" width="11.42578125" customWidth="1"/>
    <col min="8" max="8" width="4.28515625" customWidth="1"/>
    <col min="9" max="9" width="1.42578125" customWidth="1"/>
    <col min="10" max="16384" width="11.42578125" hidden="1"/>
  </cols>
  <sheetData>
    <row r="1" spans="1:9" ht="39" x14ac:dyDescent="0.25">
      <c r="A1" s="8"/>
      <c r="B1" s="8"/>
      <c r="C1" s="155" t="s">
        <v>0</v>
      </c>
      <c r="D1" s="21"/>
      <c r="E1" s="21"/>
      <c r="F1" s="148"/>
      <c r="G1" s="148"/>
      <c r="H1" s="8"/>
      <c r="I1" s="8"/>
    </row>
    <row r="2" spans="1:9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9" ht="24" x14ac:dyDescent="0.25">
      <c r="A3" s="8"/>
      <c r="B3" s="10"/>
      <c r="C3" s="140" t="s">
        <v>1</v>
      </c>
      <c r="D3" s="104"/>
      <c r="E3" s="104"/>
      <c r="F3" s="103"/>
      <c r="G3" s="103"/>
      <c r="H3" s="10"/>
      <c r="I3" s="8"/>
    </row>
    <row r="4" spans="1:9" x14ac:dyDescent="0.25">
      <c r="A4" s="8"/>
      <c r="B4" s="10"/>
      <c r="C4" s="77"/>
      <c r="D4" s="77"/>
      <c r="E4" s="77"/>
      <c r="F4" s="77"/>
      <c r="G4" s="77"/>
      <c r="H4" s="10"/>
      <c r="I4" s="8"/>
    </row>
    <row r="5" spans="1:9" x14ac:dyDescent="0.25">
      <c r="A5" s="8"/>
      <c r="B5" s="10"/>
      <c r="C5" s="137"/>
      <c r="D5" s="137"/>
      <c r="E5" s="137"/>
      <c r="F5" s="137"/>
      <c r="G5" s="137"/>
      <c r="H5" s="10"/>
      <c r="I5" s="8"/>
    </row>
    <row r="6" spans="1:9" x14ac:dyDescent="0.25">
      <c r="A6" s="8"/>
      <c r="B6" s="10"/>
      <c r="C6" s="137"/>
      <c r="D6" s="137"/>
      <c r="E6" s="137"/>
      <c r="F6" s="137"/>
      <c r="G6" s="137"/>
      <c r="H6" s="10"/>
      <c r="I6" s="8"/>
    </row>
    <row r="7" spans="1:9" ht="15.75" thickBot="1" x14ac:dyDescent="0.3">
      <c r="A7" s="8"/>
      <c r="B7" s="10"/>
      <c r="C7" s="143">
        <v>1</v>
      </c>
      <c r="D7" s="138" t="s">
        <v>2</v>
      </c>
      <c r="E7" s="16"/>
      <c r="F7" s="137"/>
      <c r="G7" s="137"/>
      <c r="H7" s="10"/>
      <c r="I7" s="8"/>
    </row>
    <row r="8" spans="1:9" ht="15.75" thickTop="1" x14ac:dyDescent="0.25">
      <c r="A8" s="8"/>
      <c r="B8" s="10"/>
      <c r="C8" s="143">
        <v>2</v>
      </c>
      <c r="D8" s="138" t="s">
        <v>3</v>
      </c>
      <c r="E8" s="139" t="s">
        <v>4</v>
      </c>
      <c r="F8" s="137"/>
      <c r="G8" s="137"/>
      <c r="H8" s="10"/>
      <c r="I8" s="8"/>
    </row>
    <row r="9" spans="1:9" ht="15.75" x14ac:dyDescent="0.3">
      <c r="A9" s="8"/>
      <c r="B9" s="10"/>
      <c r="C9" s="143">
        <v>3</v>
      </c>
      <c r="D9" s="138" t="s">
        <v>5</v>
      </c>
      <c r="E9" s="141" t="s">
        <v>6</v>
      </c>
      <c r="F9" s="137"/>
      <c r="G9" s="137"/>
      <c r="H9" s="10"/>
      <c r="I9" s="8"/>
    </row>
    <row r="10" spans="1:9" ht="15.75" x14ac:dyDescent="0.25">
      <c r="A10" s="8"/>
      <c r="B10" s="10"/>
      <c r="C10" s="143">
        <v>4</v>
      </c>
      <c r="D10" s="138" t="s">
        <v>7</v>
      </c>
      <c r="E10" s="142">
        <v>100000</v>
      </c>
      <c r="F10" s="137"/>
      <c r="G10" s="137"/>
      <c r="H10" s="10"/>
      <c r="I10" s="8"/>
    </row>
    <row r="11" spans="1:9" x14ac:dyDescent="0.25">
      <c r="A11" s="8"/>
      <c r="B11" s="10"/>
      <c r="C11" s="137"/>
      <c r="D11" s="137"/>
      <c r="E11" s="137"/>
      <c r="F11" s="137"/>
      <c r="G11" s="137"/>
      <c r="H11" s="10"/>
      <c r="I11" s="8"/>
    </row>
    <row r="12" spans="1:9" x14ac:dyDescent="0.25">
      <c r="A12" s="8"/>
      <c r="B12" s="10"/>
      <c r="C12" s="137"/>
      <c r="D12" s="137"/>
      <c r="E12" s="137"/>
      <c r="F12" s="137"/>
      <c r="G12" s="137"/>
      <c r="H12" s="10"/>
      <c r="I12" s="8"/>
    </row>
    <row r="13" spans="1:9" x14ac:dyDescent="0.25">
      <c r="A13" s="8"/>
      <c r="B13" s="10"/>
      <c r="C13" s="77"/>
      <c r="D13" s="77"/>
      <c r="E13" s="77"/>
      <c r="F13" s="77"/>
      <c r="G13" s="77"/>
      <c r="H13" s="10"/>
      <c r="I13" s="8"/>
    </row>
    <row r="14" spans="1:9" x14ac:dyDescent="0.25">
      <c r="A14" s="8"/>
      <c r="B14" s="10"/>
      <c r="C14" s="77"/>
      <c r="D14" s="77"/>
      <c r="E14" s="77"/>
      <c r="F14" s="77"/>
      <c r="G14" s="77"/>
      <c r="H14" s="10"/>
      <c r="I14" s="8"/>
    </row>
    <row r="15" spans="1:9" ht="24" x14ac:dyDescent="0.25">
      <c r="A15" s="8"/>
      <c r="B15" s="10"/>
      <c r="C15" s="140" t="s">
        <v>8</v>
      </c>
      <c r="D15" s="104"/>
      <c r="E15" s="104"/>
      <c r="F15" s="103"/>
      <c r="G15" s="103"/>
      <c r="H15" s="10"/>
      <c r="I15" s="8"/>
    </row>
    <row r="16" spans="1:9" x14ac:dyDescent="0.25">
      <c r="A16" s="8"/>
      <c r="B16" s="10"/>
      <c r="C16" s="77"/>
      <c r="D16" s="77"/>
      <c r="E16" s="77"/>
      <c r="F16" s="77"/>
      <c r="G16" s="77"/>
      <c r="H16" s="10"/>
      <c r="I16" s="8"/>
    </row>
    <row r="17" spans="1:9" x14ac:dyDescent="0.25">
      <c r="A17" s="8"/>
      <c r="B17" s="10"/>
      <c r="C17" s="137"/>
      <c r="D17" s="137"/>
      <c r="E17" s="137"/>
      <c r="F17" s="137"/>
      <c r="G17" s="137"/>
      <c r="H17" s="10"/>
      <c r="I17" s="8"/>
    </row>
    <row r="18" spans="1:9" x14ac:dyDescent="0.25">
      <c r="A18" s="8"/>
      <c r="B18" s="10"/>
      <c r="C18" s="137"/>
      <c r="D18" s="137"/>
      <c r="E18" s="137"/>
      <c r="F18" s="137"/>
      <c r="G18" s="137"/>
      <c r="H18" s="10"/>
      <c r="I18" s="8"/>
    </row>
    <row r="19" spans="1:9" ht="27" customHeight="1" x14ac:dyDescent="0.25">
      <c r="A19" s="8"/>
      <c r="B19" s="10"/>
      <c r="C19" s="144"/>
      <c r="D19" s="156" t="s">
        <v>9</v>
      </c>
      <c r="E19" s="145"/>
      <c r="F19" s="145"/>
      <c r="G19" s="145"/>
      <c r="H19" s="10"/>
      <c r="I19" s="8"/>
    </row>
    <row r="20" spans="1:9" ht="27" customHeight="1" x14ac:dyDescent="0.25">
      <c r="A20" s="8"/>
      <c r="B20" s="10"/>
      <c r="C20" s="146"/>
      <c r="D20" s="145" t="s">
        <v>10</v>
      </c>
      <c r="E20" s="145"/>
      <c r="F20" s="171"/>
      <c r="G20" s="171"/>
      <c r="H20" s="10"/>
      <c r="I20" s="8"/>
    </row>
    <row r="21" spans="1:9" ht="27" customHeight="1" x14ac:dyDescent="0.25">
      <c r="A21" s="8"/>
      <c r="B21" s="10"/>
      <c r="C21" s="147"/>
      <c r="D21" s="145" t="s">
        <v>11</v>
      </c>
      <c r="E21" s="145"/>
      <c r="F21" s="145"/>
      <c r="G21" s="145"/>
      <c r="H21" s="10"/>
      <c r="I21" s="8"/>
    </row>
    <row r="22" spans="1:9" x14ac:dyDescent="0.25">
      <c r="A22" s="8"/>
      <c r="B22" s="10"/>
      <c r="C22" s="137"/>
      <c r="D22" s="137"/>
      <c r="E22" s="137"/>
      <c r="F22" s="137"/>
      <c r="G22" s="137"/>
      <c r="H22" s="10"/>
      <c r="I22" s="8"/>
    </row>
    <row r="23" spans="1:9" x14ac:dyDescent="0.25">
      <c r="A23" s="8"/>
      <c r="B23" s="10"/>
      <c r="C23" s="137"/>
      <c r="D23" s="137"/>
      <c r="E23" s="137"/>
      <c r="F23" s="137"/>
      <c r="G23" s="137"/>
      <c r="H23" s="10"/>
      <c r="I23" s="8"/>
    </row>
    <row r="24" spans="1:9" x14ac:dyDescent="0.25">
      <c r="A24" s="8"/>
      <c r="B24" s="10"/>
      <c r="C24" s="77"/>
      <c r="D24" s="77"/>
      <c r="E24" s="77"/>
      <c r="F24" s="77"/>
      <c r="G24" s="77"/>
      <c r="H24" s="77"/>
      <c r="I24" s="8"/>
    </row>
    <row r="25" spans="1:9" ht="31.5" x14ac:dyDescent="0.25">
      <c r="A25" s="8"/>
      <c r="B25" s="10"/>
      <c r="C25" s="77"/>
      <c r="D25" s="77"/>
      <c r="E25" s="77"/>
      <c r="F25" s="173" t="e" vm="1">
        <v>#VALUE!</v>
      </c>
      <c r="G25" s="173"/>
      <c r="H25" s="77"/>
      <c r="I25" s="8"/>
    </row>
    <row r="26" spans="1:9" x14ac:dyDescent="0.25">
      <c r="A26" s="8"/>
      <c r="B26" s="10"/>
      <c r="C26" s="77"/>
      <c r="D26" s="77"/>
      <c r="E26" s="77"/>
      <c r="F26" s="172"/>
      <c r="G26" s="172"/>
      <c r="H26" s="10"/>
      <c r="I26" s="8"/>
    </row>
    <row r="27" spans="1:9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ht="34.5" x14ac:dyDescent="0.25">
      <c r="A29" s="8"/>
      <c r="B29" s="8"/>
      <c r="C29" s="21" t="s">
        <v>12</v>
      </c>
      <c r="D29" s="170"/>
      <c r="E29" s="21"/>
      <c r="F29" s="148"/>
      <c r="G29" s="148"/>
      <c r="H29" s="8"/>
      <c r="I29" s="8"/>
    </row>
    <row r="30" spans="1:9" x14ac:dyDescent="0.25">
      <c r="A30" s="8"/>
      <c r="B30" s="10"/>
      <c r="C30" s="10"/>
      <c r="D30" s="10"/>
      <c r="E30" s="10"/>
      <c r="F30" s="10"/>
      <c r="G30" s="10"/>
      <c r="H30" s="10"/>
      <c r="I30" s="8"/>
    </row>
    <row r="31" spans="1:9" x14ac:dyDescent="0.25">
      <c r="A31" s="8"/>
      <c r="B31" s="10"/>
      <c r="C31" s="149">
        <v>45572</v>
      </c>
      <c r="D31" s="150" t="s">
        <v>13</v>
      </c>
      <c r="E31" s="10"/>
      <c r="F31" s="10"/>
      <c r="G31" s="10"/>
      <c r="H31" s="10"/>
      <c r="I31" s="8"/>
    </row>
    <row r="32" spans="1:9" x14ac:dyDescent="0.25">
      <c r="A32" s="8"/>
      <c r="B32" s="10"/>
      <c r="C32" s="149">
        <v>45691</v>
      </c>
      <c r="D32" s="150" t="s">
        <v>14</v>
      </c>
      <c r="E32" s="10"/>
      <c r="F32" s="10"/>
      <c r="G32" s="10"/>
      <c r="H32" s="10"/>
      <c r="I32" s="8"/>
    </row>
    <row r="33" spans="1:9" x14ac:dyDescent="0.25">
      <c r="A33" s="8"/>
      <c r="B33" s="10"/>
      <c r="C33" s="149">
        <v>45825</v>
      </c>
      <c r="D33" s="150" t="s">
        <v>141</v>
      </c>
      <c r="E33" s="10"/>
      <c r="F33" s="10"/>
      <c r="G33" s="10"/>
      <c r="H33" s="10"/>
      <c r="I33" s="8"/>
    </row>
    <row r="34" spans="1:9" x14ac:dyDescent="0.25">
      <c r="A34" s="8"/>
      <c r="B34" s="10"/>
      <c r="C34" s="10"/>
      <c r="D34" s="10"/>
      <c r="E34" s="10"/>
      <c r="F34" s="10"/>
      <c r="G34" s="10"/>
      <c r="H34" s="10"/>
      <c r="I34" s="8"/>
    </row>
    <row r="35" spans="1:9" x14ac:dyDescent="0.25">
      <c r="A35" s="8"/>
      <c r="B35" s="10"/>
      <c r="C35" s="10"/>
      <c r="D35" s="10"/>
      <c r="E35" s="10"/>
      <c r="F35" s="10"/>
      <c r="G35" s="10"/>
      <c r="H35" s="10"/>
      <c r="I35" s="8"/>
    </row>
    <row r="36" spans="1:9" x14ac:dyDescent="0.25">
      <c r="A36" s="8"/>
      <c r="B36" s="10"/>
      <c r="C36" s="10"/>
      <c r="D36" s="10"/>
      <c r="E36" s="10"/>
      <c r="F36" s="10"/>
      <c r="G36" s="10"/>
      <c r="H36" s="10"/>
      <c r="I36" s="8"/>
    </row>
    <row r="37" spans="1:9" x14ac:dyDescent="0.25">
      <c r="A37" s="8"/>
      <c r="B37" s="10"/>
      <c r="C37" s="10"/>
      <c r="D37" s="10"/>
      <c r="E37" s="10"/>
      <c r="F37" s="10"/>
      <c r="G37" s="10"/>
      <c r="H37" s="10"/>
      <c r="I37" s="8"/>
    </row>
    <row r="38" spans="1:9" x14ac:dyDescent="0.25">
      <c r="A38" s="8"/>
      <c r="B38" s="10"/>
      <c r="C38" s="10"/>
      <c r="D38" s="10"/>
      <c r="E38" s="10"/>
      <c r="F38" s="10"/>
      <c r="G38" s="10"/>
      <c r="H38" s="10"/>
      <c r="I38" s="8"/>
    </row>
    <row r="39" spans="1:9" x14ac:dyDescent="0.25">
      <c r="A39" s="8"/>
      <c r="B39" s="10"/>
      <c r="C39" s="10"/>
      <c r="D39" s="10"/>
      <c r="E39" s="10"/>
      <c r="F39" s="10"/>
      <c r="G39" s="10"/>
      <c r="H39" s="10"/>
      <c r="I39" s="8"/>
    </row>
    <row r="40" spans="1:9" x14ac:dyDescent="0.25">
      <c r="A40" s="8"/>
      <c r="B40" s="10"/>
      <c r="C40" s="10"/>
      <c r="D40" s="10"/>
      <c r="E40" s="10"/>
      <c r="F40" s="10"/>
      <c r="G40" s="10"/>
      <c r="H40" s="10"/>
      <c r="I40" s="8"/>
    </row>
    <row r="41" spans="1:9" x14ac:dyDescent="0.25">
      <c r="A41" s="8"/>
      <c r="B41" s="10"/>
      <c r="C41" s="10"/>
      <c r="D41" s="10"/>
      <c r="E41" s="10"/>
      <c r="F41" s="10"/>
      <c r="G41" s="10"/>
      <c r="H41" s="10"/>
      <c r="I41" s="8"/>
    </row>
    <row r="42" spans="1:9" x14ac:dyDescent="0.25">
      <c r="A42" s="8"/>
      <c r="B42" s="8"/>
      <c r="C42" s="8"/>
      <c r="D42" s="8"/>
      <c r="E42" s="8"/>
      <c r="F42" s="8"/>
      <c r="G42" s="8"/>
      <c r="H42" s="8"/>
      <c r="I42" s="8"/>
    </row>
  </sheetData>
  <sheetProtection algorithmName="SHA-512" hashValue="MuhW0VfJVEk/HmCm9Rcpvpyfs6YsP7Iz0SuG1lhESBzw2GmLdyrLtwLIrN8OR3aova0HUVSdRIf+HNLCZGuaCA==" saltValue="rzdgqobQOEJ9avaHEt/ccg==" spinCount="100000" sheet="1" objects="1" scenarios="1" selectLockedCells="1" selectUnlockedCells="1"/>
  <mergeCells count="3">
    <mergeCell ref="F20:G20"/>
    <mergeCell ref="F26:G26"/>
    <mergeCell ref="F25:G25"/>
  </mergeCells>
  <dataValidations disablePrompts="1" count="1">
    <dataValidation allowBlank="1" showErrorMessage="1" sqref="E9" xr:uid="{9A644C29-D0A2-440E-9052-CD28F1A3BBA0}"/>
  </dataValidations>
  <hyperlinks>
    <hyperlink ref="D19" r:id="rId1" xr:uid="{30E36FFD-F6F4-41CF-981B-0DF0BE543EB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1E1A-9B84-430B-AC62-CC4C7EB4D628}">
  <sheetPr codeName="Ark2">
    <tabColor rgb="FFF2E7E7"/>
    <pageSetUpPr autoPageBreaks="0" fitToPage="1"/>
  </sheetPr>
  <dimension ref="A1:L36"/>
  <sheetViews>
    <sheetView showGridLines="0" tabSelected="1" zoomScaleNormal="100" zoomScaleSheetLayoutView="97" workbookViewId="0">
      <pane ySplit="1" topLeftCell="A2" activePane="bottomLeft" state="frozen"/>
      <selection activeCell="C1" sqref="C1"/>
      <selection pane="bottomLeft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25.7109375" customWidth="1"/>
    <col min="6" max="6" width="28.28515625" style="133" customWidth="1"/>
    <col min="7" max="7" width="26.42578125" customWidth="1"/>
    <col min="8" max="8" width="4.28515625" customWidth="1"/>
    <col min="9" max="9" width="1.42578125" customWidth="1"/>
    <col min="10" max="12" width="0" hidden="1" customWidth="1"/>
    <col min="13" max="16384" width="11.42578125" hidden="1"/>
  </cols>
  <sheetData>
    <row r="1" spans="1:12" ht="47.25" customHeight="1" x14ac:dyDescent="0.25">
      <c r="A1" s="8"/>
      <c r="B1" s="8"/>
      <c r="C1" s="155" t="s">
        <v>15</v>
      </c>
      <c r="D1" s="21"/>
      <c r="E1" s="8"/>
      <c r="F1" s="126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27"/>
      <c r="G2" s="10"/>
      <c r="H2" s="10"/>
      <c r="I2" s="8"/>
    </row>
    <row r="3" spans="1:12" ht="24" x14ac:dyDescent="0.4">
      <c r="A3" s="8"/>
      <c r="B3" s="10"/>
      <c r="C3" s="107" t="s">
        <v>16</v>
      </c>
      <c r="D3" s="106"/>
      <c r="E3" s="106"/>
      <c r="F3" s="128"/>
      <c r="G3" s="106"/>
      <c r="H3" s="10"/>
      <c r="I3" s="8"/>
    </row>
    <row r="4" spans="1:12" ht="22.5" x14ac:dyDescent="0.25">
      <c r="A4" s="8"/>
      <c r="B4" s="10"/>
      <c r="C4" s="104" t="s">
        <v>17</v>
      </c>
      <c r="D4" s="108" t="s">
        <v>18</v>
      </c>
      <c r="E4" s="103"/>
      <c r="F4" s="129"/>
      <c r="G4" s="103"/>
      <c r="H4" s="10"/>
      <c r="I4" s="8"/>
    </row>
    <row r="5" spans="1:12" ht="22.5" x14ac:dyDescent="0.25">
      <c r="A5" s="8"/>
      <c r="B5" s="10"/>
      <c r="C5" s="104" t="s">
        <v>17</v>
      </c>
      <c r="D5" s="108" t="s">
        <v>134</v>
      </c>
      <c r="E5" s="103"/>
      <c r="F5" s="129"/>
      <c r="G5" s="103"/>
      <c r="H5" s="10"/>
      <c r="I5" s="8"/>
    </row>
    <row r="6" spans="1:12" ht="22.5" x14ac:dyDescent="0.25">
      <c r="A6" s="8"/>
      <c r="B6" s="10"/>
      <c r="C6" s="116" t="s">
        <v>19</v>
      </c>
      <c r="D6" s="108" t="s">
        <v>133</v>
      </c>
      <c r="E6" s="103"/>
      <c r="F6" s="129"/>
      <c r="G6" s="103"/>
      <c r="H6" s="10"/>
      <c r="I6" s="8"/>
    </row>
    <row r="7" spans="1:12" ht="22.5" x14ac:dyDescent="0.25">
      <c r="A7" s="8"/>
      <c r="B7" s="10"/>
      <c r="C7" s="116" t="s">
        <v>19</v>
      </c>
      <c r="D7" s="111" t="s">
        <v>132</v>
      </c>
      <c r="E7" s="78"/>
      <c r="F7" s="130"/>
      <c r="G7" s="78"/>
      <c r="H7" s="10"/>
      <c r="I7" s="8"/>
    </row>
    <row r="8" spans="1:12" x14ac:dyDescent="0.25">
      <c r="A8" s="8"/>
      <c r="B8" s="10"/>
      <c r="C8" s="77"/>
      <c r="D8" s="77"/>
      <c r="E8" s="77"/>
      <c r="F8" s="131"/>
      <c r="G8" s="77"/>
      <c r="H8" s="10"/>
      <c r="I8" s="8"/>
    </row>
    <row r="9" spans="1:12" ht="15" customHeight="1" x14ac:dyDescent="0.25">
      <c r="A9" s="8"/>
      <c r="B9" s="10"/>
      <c r="C9" s="77"/>
      <c r="D9" s="77"/>
      <c r="E9" s="77"/>
      <c r="F9" s="131"/>
      <c r="G9" s="77"/>
      <c r="H9" s="10"/>
      <c r="I9" s="8"/>
    </row>
    <row r="10" spans="1:12" x14ac:dyDescent="0.25">
      <c r="A10" s="8"/>
      <c r="B10" s="10"/>
      <c r="C10" s="1"/>
      <c r="D10" s="1"/>
      <c r="E10" s="1"/>
      <c r="F10" s="132"/>
      <c r="G10" s="1"/>
      <c r="H10" s="10"/>
      <c r="I10" s="8"/>
    </row>
    <row r="11" spans="1:12" ht="24" x14ac:dyDescent="0.4">
      <c r="A11" s="8"/>
      <c r="B11" s="10"/>
      <c r="C11" s="1"/>
      <c r="D11" s="2" t="s">
        <v>20</v>
      </c>
      <c r="E11" s="3"/>
      <c r="H11" s="10"/>
      <c r="I11" s="8"/>
    </row>
    <row r="12" spans="1:12" x14ac:dyDescent="0.25">
      <c r="A12" s="8"/>
      <c r="B12" s="10"/>
      <c r="C12" s="1"/>
      <c r="D12" s="3"/>
      <c r="E12" s="3"/>
      <c r="H12" s="10"/>
      <c r="I12" s="8"/>
    </row>
    <row r="13" spans="1:12" ht="16.5" thickBot="1" x14ac:dyDescent="0.35">
      <c r="A13" s="8"/>
      <c r="B13" s="10"/>
      <c r="C13" s="74"/>
      <c r="D13" s="3" t="s">
        <v>21</v>
      </c>
      <c r="E13" s="16"/>
      <c r="F13" s="124" t="str">
        <f>L13</f>
        <v xml:space="preserve">*obligatorisk </v>
      </c>
      <c r="H13" s="10"/>
      <c r="I13" s="8"/>
      <c r="K13" cm="1">
        <f t="array" ref="K13">_xlfn.IFS(E13=0,1,E13="",1,TRUE,0)</f>
        <v>1</v>
      </c>
      <c r="L13" t="str">
        <f>IF(K13=0,"","*obligatorisk ")</f>
        <v xml:space="preserve">*obligatorisk </v>
      </c>
    </row>
    <row r="14" spans="1:12" ht="17.25" thickTop="1" thickBot="1" x14ac:dyDescent="0.35">
      <c r="A14" s="8"/>
      <c r="B14" s="10"/>
      <c r="C14" s="91"/>
      <c r="D14" s="3" t="s">
        <v>22</v>
      </c>
      <c r="E14" s="18"/>
      <c r="F14" s="124" t="str">
        <f>L14</f>
        <v xml:space="preserve">*obligatorisk </v>
      </c>
      <c r="H14" s="10"/>
      <c r="I14" s="8"/>
      <c r="K14" cm="1">
        <f t="array" ref="K14">_xlfn.IFS(E14&lt;0,1,E14="",1,TRUE,0)</f>
        <v>1</v>
      </c>
      <c r="L14" t="str">
        <f t="shared" ref="L14:L16" si="0">IF(K14=0,"","*obligatorisk ")</f>
        <v xml:space="preserve">*obligatorisk </v>
      </c>
    </row>
    <row r="15" spans="1:12" ht="17.25" thickTop="1" thickBot="1" x14ac:dyDescent="0.35">
      <c r="A15" s="8"/>
      <c r="B15" s="10"/>
      <c r="C15" s="74"/>
      <c r="D15" s="3" t="s">
        <v>23</v>
      </c>
      <c r="E15" s="19"/>
      <c r="F15" s="124" t="str">
        <f>L15</f>
        <v xml:space="preserve">*obligatorisk </v>
      </c>
      <c r="H15" s="10"/>
      <c r="I15" s="8"/>
      <c r="K15" cm="1">
        <f t="array" ref="K15">_xlfn.IFS(E15&lt;0,1,E15="",1,TRUE,0)</f>
        <v>1</v>
      </c>
      <c r="L15" t="str">
        <f t="shared" si="0"/>
        <v xml:space="preserve">*obligatorisk </v>
      </c>
    </row>
    <row r="16" spans="1:12" ht="16.5" thickTop="1" x14ac:dyDescent="0.3">
      <c r="A16" s="8"/>
      <c r="B16" s="10"/>
      <c r="C16" s="74"/>
      <c r="D16" s="84" t="s">
        <v>24</v>
      </c>
      <c r="E16" s="20"/>
      <c r="F16" s="124" t="str">
        <f>L16</f>
        <v xml:space="preserve">*obligatorisk </v>
      </c>
      <c r="H16" s="10"/>
      <c r="I16" s="8"/>
      <c r="K16" cm="1">
        <f t="array" ref="K16">_xlfn.IFS(E16&lt;0,1,E16="",1,TRUE,0)</f>
        <v>1</v>
      </c>
      <c r="L16" t="str">
        <f t="shared" si="0"/>
        <v xml:space="preserve">*obligatorisk </v>
      </c>
    </row>
    <row r="17" spans="1:12" x14ac:dyDescent="0.25">
      <c r="A17" s="8"/>
      <c r="B17" s="10"/>
      <c r="C17" s="1"/>
      <c r="D17" s="95" t="s">
        <v>25</v>
      </c>
      <c r="E17" s="15"/>
      <c r="H17" s="10"/>
      <c r="I17" s="8"/>
    </row>
    <row r="18" spans="1:12" x14ac:dyDescent="0.25">
      <c r="A18" s="8"/>
      <c r="B18" s="10"/>
      <c r="C18" s="1"/>
      <c r="D18" s="90"/>
      <c r="E18" s="15"/>
      <c r="H18" s="10"/>
      <c r="I18" s="8"/>
    </row>
    <row r="19" spans="1:12" ht="16.5" thickBot="1" x14ac:dyDescent="0.35">
      <c r="A19" s="8"/>
      <c r="B19" s="10"/>
      <c r="C19" s="74"/>
      <c r="D19" s="3" t="s">
        <v>129</v>
      </c>
      <c r="E19" s="165"/>
      <c r="F19" s="124" t="str">
        <f>L19</f>
        <v xml:space="preserve">*obligatorisk </v>
      </c>
      <c r="H19" s="10"/>
      <c r="I19" s="8"/>
      <c r="K19" cm="1">
        <f t="array" ref="K19">_xlfn.IFS(E19=0,1,E19="",1,TRUE,0)</f>
        <v>1</v>
      </c>
      <c r="L19" t="str">
        <f t="shared" ref="L19:L20" si="1">IF(K19=0,"","*obligatorisk ")</f>
        <v xml:space="preserve">*obligatorisk </v>
      </c>
    </row>
    <row r="20" spans="1:12" ht="16.5" thickTop="1" x14ac:dyDescent="0.3">
      <c r="A20" s="8"/>
      <c r="B20" s="10"/>
      <c r="C20" s="74"/>
      <c r="D20" s="3" t="s">
        <v>130</v>
      </c>
      <c r="E20" s="17"/>
      <c r="F20" s="124" t="str">
        <f>L20</f>
        <v xml:space="preserve">*obligatorisk </v>
      </c>
      <c r="H20" s="10"/>
      <c r="I20" s="8"/>
      <c r="K20" cm="1">
        <f t="array" ref="K20">_xlfn.IFS(E20=0,1,E20="",1,TRUE,0)</f>
        <v>1</v>
      </c>
      <c r="L20" t="str">
        <f t="shared" si="1"/>
        <v xml:space="preserve">*obligatorisk </v>
      </c>
    </row>
    <row r="21" spans="1:12" x14ac:dyDescent="0.25">
      <c r="A21" s="8"/>
      <c r="B21" s="10"/>
      <c r="C21" s="1"/>
      <c r="D21" s="3"/>
      <c r="E21" s="15"/>
      <c r="F21" s="124"/>
      <c r="H21" s="10"/>
      <c r="I21" s="8"/>
    </row>
    <row r="22" spans="1:12" x14ac:dyDescent="0.25">
      <c r="A22" s="8"/>
      <c r="B22" s="10"/>
      <c r="C22" s="1"/>
      <c r="D22" s="3" t="s">
        <v>26</v>
      </c>
      <c r="E22" s="159" t="str">
        <f>IF(K32=0,E19/37.5,"")</f>
        <v/>
      </c>
      <c r="H22" s="10"/>
      <c r="I22" s="8"/>
    </row>
    <row r="23" spans="1:12" x14ac:dyDescent="0.25">
      <c r="A23" s="8"/>
      <c r="B23" s="10"/>
      <c r="C23" s="1"/>
      <c r="D23" s="3" t="s">
        <v>27</v>
      </c>
      <c r="E23" s="158" t="str">
        <f>IF(K32=0,E13/1950,"")</f>
        <v/>
      </c>
      <c r="H23" s="10"/>
      <c r="I23" s="8"/>
    </row>
    <row r="24" spans="1:12" x14ac:dyDescent="0.25">
      <c r="A24" s="8"/>
      <c r="B24" s="10"/>
      <c r="C24" s="1"/>
      <c r="D24" s="3" t="s">
        <v>131</v>
      </c>
      <c r="E24" s="158" t="str">
        <f>IF(K32=0,(E13*(1+E14+E15)*(1+E16))/1950,"")</f>
        <v/>
      </c>
      <c r="H24" s="10"/>
      <c r="I24" s="8"/>
    </row>
    <row r="25" spans="1:12" x14ac:dyDescent="0.25">
      <c r="A25" s="8"/>
      <c r="B25" s="10"/>
      <c r="C25" s="1"/>
      <c r="D25" s="3"/>
      <c r="E25" s="4"/>
      <c r="H25" s="10"/>
      <c r="I25" s="8"/>
    </row>
    <row r="26" spans="1:12" ht="15.75" thickBot="1" x14ac:dyDescent="0.3">
      <c r="A26" s="8"/>
      <c r="B26" s="10"/>
      <c r="C26" s="1"/>
      <c r="D26" s="3" t="s">
        <v>28</v>
      </c>
      <c r="E26" s="49" t="str">
        <f>IF(K32=0,E23*E20*E19,"")</f>
        <v/>
      </c>
      <c r="H26" s="10"/>
      <c r="I26" s="8"/>
    </row>
    <row r="27" spans="1:12" ht="16.5" thickTop="1" thickBot="1" x14ac:dyDescent="0.3">
      <c r="A27" s="8"/>
      <c r="B27" s="10"/>
      <c r="C27" s="1"/>
      <c r="D27" s="3" t="s">
        <v>29</v>
      </c>
      <c r="E27" s="50" t="str">
        <f>IF(K32=0,(E26)*E14,"")</f>
        <v/>
      </c>
      <c r="F27" s="164"/>
      <c r="H27" s="10"/>
      <c r="I27" s="8"/>
    </row>
    <row r="28" spans="1:12" ht="16.5" thickTop="1" thickBot="1" x14ac:dyDescent="0.3">
      <c r="A28" s="8"/>
      <c r="B28" s="10"/>
      <c r="C28" s="1"/>
      <c r="D28" s="3" t="s">
        <v>30</v>
      </c>
      <c r="E28" s="50" t="str">
        <f>IF(K32=0,(E26)*E15,"")</f>
        <v/>
      </c>
      <c r="F28" s="164"/>
      <c r="H28" s="10"/>
      <c r="I28" s="8"/>
    </row>
    <row r="29" spans="1:12" ht="16.5" customHeight="1" thickTop="1" thickBot="1" x14ac:dyDescent="0.3">
      <c r="A29" s="8"/>
      <c r="B29" s="10"/>
      <c r="C29" s="1"/>
      <c r="D29" s="3" t="s">
        <v>142</v>
      </c>
      <c r="E29" s="51" t="str">
        <f>IF(K32=0,(E26+E27+E28)*E16,"")</f>
        <v/>
      </c>
      <c r="F29" s="164"/>
      <c r="H29" s="10"/>
      <c r="I29" s="8"/>
    </row>
    <row r="30" spans="1:12" ht="15.75" thickTop="1" x14ac:dyDescent="0.25">
      <c r="A30" s="8"/>
      <c r="B30" s="10"/>
      <c r="C30" s="1"/>
      <c r="D30" s="3" t="s">
        <v>137</v>
      </c>
      <c r="E30" s="51" t="str">
        <f>IFERROR(IF(E26+E27&lt;750000,0,(E26+E27-750000)*0.05),"")</f>
        <v/>
      </c>
      <c r="H30" s="10"/>
      <c r="I30" s="8"/>
    </row>
    <row r="31" spans="1:12" ht="6" customHeight="1" x14ac:dyDescent="0.25">
      <c r="A31" s="8"/>
      <c r="B31" s="10"/>
      <c r="C31" s="1"/>
      <c r="D31" s="3"/>
      <c r="E31" s="4"/>
      <c r="H31" s="10"/>
      <c r="I31" s="8"/>
    </row>
    <row r="32" spans="1:12" ht="18.75" x14ac:dyDescent="0.25">
      <c r="A32" s="8"/>
      <c r="B32" s="11"/>
      <c r="C32" s="12"/>
      <c r="D32" s="13" t="s">
        <v>31</v>
      </c>
      <c r="E32" s="14" t="str">
        <f>IFERROR(E26+E27+E28+E29+E30,"")</f>
        <v/>
      </c>
      <c r="F32" s="162"/>
      <c r="G32" s="12"/>
      <c r="H32" s="10"/>
      <c r="I32" s="8"/>
      <c r="K32">
        <f>SUM(K10:K30)</f>
        <v>6</v>
      </c>
    </row>
    <row r="33" spans="1:9" x14ac:dyDescent="0.25">
      <c r="A33" s="8"/>
      <c r="B33" s="10"/>
      <c r="E33" s="5"/>
      <c r="F33" s="163"/>
      <c r="H33" s="10"/>
      <c r="I33" s="8"/>
    </row>
    <row r="34" spans="1:9" x14ac:dyDescent="0.25">
      <c r="A34" s="8"/>
      <c r="B34" s="10"/>
      <c r="C34" s="10"/>
      <c r="D34" s="10"/>
      <c r="E34" s="10"/>
      <c r="F34" s="127"/>
      <c r="G34" s="10"/>
      <c r="H34" s="10"/>
      <c r="I34" s="8"/>
    </row>
    <row r="35" spans="1:9" x14ac:dyDescent="0.25">
      <c r="A35" s="8"/>
      <c r="B35" s="10"/>
      <c r="C35" s="10"/>
      <c r="D35" s="10"/>
      <c r="E35" s="10"/>
      <c r="F35" s="127"/>
      <c r="G35" s="10"/>
      <c r="H35" s="10"/>
      <c r="I35" s="8"/>
    </row>
    <row r="36" spans="1:9" ht="6" customHeight="1" x14ac:dyDescent="0.25">
      <c r="A36" s="8"/>
      <c r="B36" s="8"/>
      <c r="C36" s="8"/>
      <c r="D36" s="8"/>
      <c r="E36" s="8"/>
      <c r="F36" s="126"/>
      <c r="G36" s="8"/>
      <c r="H36" s="8"/>
      <c r="I36" s="8"/>
    </row>
  </sheetData>
  <sheetProtection algorithmName="SHA-512" hashValue="fNIVzFEykHVAUVhK/9Kl30g0TfhKyY02cXvad+JVkFE1EirphVOlkOHnS+yZNCSLoB6FYmG5vOUQhQjPpXdHGQ==" saltValue="FSp4kG87AX+/t/X+c1umAQ==" spinCount="100000" sheet="1" objects="1" scenarios="1"/>
  <dataValidations xWindow="462" yWindow="616" count="12">
    <dataValidation allowBlank="1" showInputMessage="1" showErrorMessage="1" promptTitle="Pension" prompt="Arbeidsgiveren betaler et beløp som tilsvarer minimum to prosent av arbeidstakerens lønn til pensjonsordningen. _x000a__x000a_Arbeidsgiver kan velge en høyere prosent, eller sats, innenfor rammene som står i pensjonslovene." sqref="C15" xr:uid="{2C764A4A-C21F-4776-AC66-1582C289EC14}"/>
    <dataValidation allowBlank="1" showInputMessage="1" showErrorMessage="1" promptTitle="Årslønn" prompt="Årslønn defineres som personnens brutto årslønn før eventuelle tillegg for overtid, feriepenger og lignende._x000a__x000a_Dette er samme beløp som er angitt i personnens arbeidskontrakt." sqref="C13" xr:uid="{FB407EAC-0BB3-444B-AF63-251A32CDF7D9}"/>
    <dataValidation allowBlank="1" showInputMessage="1" showErrorMessage="1" promptTitle="Arbeidsgiveravgift" prompt="Arbeidsgiveravgiften er regionalt differensiert og  fastsettes av Stortinget hvert år." sqref="C16" xr:uid="{F42DA2DC-5071-4485-9480-3D5B9FFB1F0E}"/>
    <dataValidation allowBlank="1" showInputMessage="1" showErrorMessage="1" promptTitle="Arbeidsuker i tilskuddperioden" prompt="Arbeidsuker defineres som uker personen er på jobb. Det vil si ekskludert de ukene personen er på ferie, sykmeldt eller i permisjon._x000a_" sqref="C20" xr:uid="{69B53932-7C5E-4FB4-9652-B520177C19C4}"/>
    <dataValidation allowBlank="1" showInputMessage="1" showErrorMessage="1" promptTitle="Arbeidstimer per uke" prompt="Arbeidstimer per uke defineres som timer personen har direkte oppfølging med flyktningen. Det vil si ekskludert de timene personen bruker på koordinering, reise, eller administrative oppgaver." sqref="C19" xr:uid="{5EE665F2-68EC-436A-BB34-0DB5E2A6C29B}"/>
    <dataValidation allowBlank="1" showInputMessage="1" showErrorMessage="1" promptTitle="Feriepenger" prompt="Feriepengene er 12 prosent ved fem ukers ferie. _x000a__x000a_Arbeidstakere over 60 år har rett på 14,3 prosent ved seks ukers ferie." sqref="C14" xr:uid="{506F56EC-AC0B-4BA5-8B65-F8BB5F192038}"/>
    <dataValidation type="list" allowBlank="1" showInputMessage="1" showErrorMessage="1" errorTitle="Feriepenger" error="Velg 12% eller 14,3%._x000a__x000a_Feriepengene er 12 prosent av feriepengegrunnlaget ved fem ukers ferie. _x000a_Arbeidstakere over 60 år har rett på 14,3 prosent av feriepengegrunnlaget ved seks ukers ferie." promptTitle="Feriepenger" prompt="_x000a_Feriepengene er 12 prosent av feriepengegrunnlaget ved fem ukers ferie. _x000a__x000a_Arbeidstakere over 60 år har rett på 14,3 prosent av feriepengegrunnlaget ved seks ukers ferie." sqref="E14" xr:uid="{74784CC6-80F7-452B-B528-459B4476D384}">
      <mc:AlternateContent xmlns:x12ac="http://schemas.microsoft.com/office/spreadsheetml/2011/1/ac" xmlns:mc="http://schemas.openxmlformats.org/markup-compatibility/2006">
        <mc:Choice Requires="x12ac">
          <x12ac:list>12%,"14,3%"</x12ac:list>
        </mc:Choice>
        <mc:Fallback>
          <formula1>"12%,14,3%"</formula1>
        </mc:Fallback>
      </mc:AlternateContent>
    </dataValidation>
    <dataValidation allowBlank="1" showInputMessage="1" showErrorMessage="1" promptTitle="Årslønn" prompt="_x000a_Årslønn defineres som personnens brutto årslønn før _x000a_eventuelle tillegg for overtid, feriepenger og lignende._x000a__x000a_Dette er samme beløp som er angitt i personnens arbeidskontrakt." sqref="E13" xr:uid="{50A8E906-C905-4934-82E2-A4F98B9382C7}"/>
    <dataValidation allowBlank="1" showInputMessage="1" showErrorMessage="1" promptTitle="Pensjonsinnskudd" prompt="_x000a_Arbeidsgiveren betaler et beløp som tilsvarer minimum 2 prosent av arbeidstakerens lønn til pensjonsordningen. _x000a__x000a_Arbeidsgiver kan velge en høyere prosent, eller sats, innenfor rammene som står i pensjonslovene." sqref="E15" xr:uid="{DD3B359D-D9AC-4601-B01A-64759DCAA845}"/>
    <dataValidation type="list" allowBlank="1" showInputMessage="1" showErrorMessage="1" error="Se arbeidsgiveravgift for din kommune her:_x000a_https://www.skatteetaten.no/satser/arbeidsgiveravgift-soneinndeling/_x000a__x000a_Sone   Sats _x000a_I           14,1 %_x000a_II          10,6 %_x000a_III           6,4 %_x000a_IV           5,1 %_x000a_IVa         7,9 %_x000a_" promptTitle="Arbeidsgiveravgift" prompt="_x000a_Arbeidsgiveravgiften er regionalt differensiert og  fastsettes av Stortinget hvert år._x000a__x000a_Se arbeidsgiveravgift for din kommune her:_x000a_https://www.skatteetaten.no/satser/arbeidsgiveravgift-soneinndeling/" sqref="E16" xr:uid="{9C3AF018-004C-43B3-A7F5-D46FF34F843A}">
      <mc:AlternateContent xmlns:x12ac="http://schemas.microsoft.com/office/spreadsheetml/2011/1/ac" xmlns:mc="http://schemas.openxmlformats.org/markup-compatibility/2006">
        <mc:Choice Requires="x12ac">
          <x12ac:list>"14,1%","10,6%","6,4%","5,1%","7,9%"</x12ac:list>
        </mc:Choice>
        <mc:Fallback>
          <formula1>"14,1%,10,6%,6,4%,5,1%,7,9%"</formula1>
        </mc:Fallback>
      </mc:AlternateContent>
    </dataValidation>
    <dataValidation allowBlank="1" showInputMessage="1" showErrorMessage="1" promptTitle="Arbeidstimer per uke" prompt="_x000a_Arbeidstimer per uke defineres i denne sammenhengen som antall timer per uke, der personalet har direkte oppfølging med flyktningen_x000a__x000a_Det vil si ekskludert de timene personalet bruker på koordinering, reise, eller administrative oppgaver." sqref="E19" xr:uid="{42F26F9C-99D3-4533-8086-7CBC085FEAD9}"/>
    <dataValidation allowBlank="1" showInputMessage="1" showErrorMessage="1" promptTitle="Arbeidsuker i tilskuddperioden" prompt="_x000a_Arbeidsuker defineres som uker personalet er på jobb. _x000a__x000a_Det vil si ekskludert de ukene personalet er på ferie, sykmeldt eller i permisjon." sqref="E20" xr:uid="{5E18EF6D-D9F2-41CB-97D7-D4CEC73DC6FC}"/>
  </dataValidations>
  <hyperlinks>
    <hyperlink ref="D17" r:id="rId1" display="Finn din kommunes differensierte avgiftssats her" xr:uid="{20A02FD4-8C5B-40C9-A0F2-E71054C52BA4}"/>
  </hyperlinks>
  <pageMargins left="0.25" right="0.25" top="0.75" bottom="0.75" header="0.3" footer="0.3"/>
  <pageSetup paperSize="9" scale="39" orientation="portrait" r:id="rId2"/>
  <rowBreaks count="1" manualBreakCount="1">
    <brk id="31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1009-B4F6-440B-9756-3EB0C3307E45}">
  <sheetPr codeName="Ark3">
    <tabColor rgb="FFF2E7E7"/>
    <pageSetUpPr autoPageBreaks="0"/>
  </sheetPr>
  <dimension ref="A1:U90"/>
  <sheetViews>
    <sheetView showGridLines="0" zoomScaleNormal="100" workbookViewId="0">
      <pane ySplit="1" topLeftCell="A2" activePane="bottomLeft" state="frozen"/>
      <selection activeCell="C1" sqref="C1"/>
      <selection pane="bottomLeft" activeCell="E12" sqref="E12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39.28515625" customWidth="1"/>
    <col min="5" max="5" width="35.140625" customWidth="1"/>
    <col min="6" max="6" width="30.7109375" style="133" customWidth="1"/>
    <col min="7" max="7" width="40.85546875" customWidth="1"/>
    <col min="8" max="8" width="4.28515625" customWidth="1"/>
    <col min="9" max="9" width="1.42578125" customWidth="1"/>
    <col min="10" max="11" width="11.42578125" hidden="1" customWidth="1"/>
    <col min="12" max="12" width="13.7109375" hidden="1" customWidth="1"/>
    <col min="13" max="21" width="0" hidden="1" customWidth="1"/>
    <col min="22" max="16384" width="11.42578125" hidden="1"/>
  </cols>
  <sheetData>
    <row r="1" spans="1:12" ht="47.25" customHeight="1" x14ac:dyDescent="0.25">
      <c r="A1" s="8"/>
      <c r="B1" s="8"/>
      <c r="C1" s="155" t="s">
        <v>32</v>
      </c>
      <c r="D1" s="9"/>
      <c r="E1" s="8"/>
      <c r="F1" s="126"/>
      <c r="G1" s="8"/>
      <c r="H1" s="8"/>
      <c r="I1" s="8"/>
    </row>
    <row r="2" spans="1:12" ht="15" customHeight="1" x14ac:dyDescent="0.25">
      <c r="A2" s="8"/>
      <c r="B2" s="10"/>
      <c r="C2" s="10"/>
      <c r="D2" s="10"/>
      <c r="E2" s="10"/>
      <c r="F2" s="127"/>
      <c r="G2" s="10"/>
      <c r="H2" s="10"/>
      <c r="I2" s="8"/>
    </row>
    <row r="3" spans="1:12" ht="24" x14ac:dyDescent="0.4">
      <c r="A3" s="8"/>
      <c r="B3" s="10"/>
      <c r="C3" s="107" t="s">
        <v>16</v>
      </c>
      <c r="D3" s="106"/>
      <c r="E3" s="106"/>
      <c r="F3" s="128"/>
      <c r="G3" s="106"/>
      <c r="H3" s="10"/>
      <c r="I3" s="8"/>
    </row>
    <row r="4" spans="1:12" ht="22.5" x14ac:dyDescent="0.25">
      <c r="A4" s="8"/>
      <c r="B4" s="10"/>
      <c r="C4" s="104" t="s">
        <v>17</v>
      </c>
      <c r="D4" s="108" t="s">
        <v>136</v>
      </c>
      <c r="E4" s="103"/>
      <c r="F4" s="129"/>
      <c r="G4" s="103"/>
      <c r="H4" s="10"/>
      <c r="I4" s="8"/>
    </row>
    <row r="5" spans="1:12" ht="22.5" x14ac:dyDescent="0.25">
      <c r="A5" s="8"/>
      <c r="B5" s="10"/>
      <c r="C5" s="116" t="s">
        <v>19</v>
      </c>
      <c r="D5" s="111" t="s">
        <v>33</v>
      </c>
      <c r="E5" s="78"/>
      <c r="F5" s="130"/>
      <c r="G5" s="78"/>
      <c r="H5" s="10"/>
      <c r="I5" s="8"/>
    </row>
    <row r="6" spans="1:12" ht="22.5" customHeight="1" x14ac:dyDescent="0.25">
      <c r="A6" s="8"/>
      <c r="B6" s="10"/>
      <c r="C6" s="116" t="s">
        <v>19</v>
      </c>
      <c r="D6" s="111" t="s">
        <v>34</v>
      </c>
      <c r="E6" s="109"/>
      <c r="F6" s="130"/>
      <c r="G6" s="109"/>
      <c r="H6" s="10"/>
      <c r="I6" s="8"/>
    </row>
    <row r="7" spans="1:12" x14ac:dyDescent="0.25">
      <c r="A7" s="8"/>
      <c r="B7" s="10"/>
      <c r="C7" s="77"/>
      <c r="D7" s="77"/>
      <c r="E7" s="77"/>
      <c r="F7" s="131"/>
      <c r="G7" s="77"/>
      <c r="H7" s="10"/>
      <c r="I7" s="8"/>
    </row>
    <row r="8" spans="1:12" ht="15" customHeight="1" x14ac:dyDescent="0.25">
      <c r="A8" s="8"/>
      <c r="B8" s="10"/>
      <c r="C8" s="77"/>
      <c r="D8" s="77"/>
      <c r="E8" s="77"/>
      <c r="F8" s="131"/>
      <c r="G8" s="77"/>
      <c r="H8" s="10"/>
      <c r="I8" s="8"/>
    </row>
    <row r="9" spans="1:12" ht="15.75" x14ac:dyDescent="0.3">
      <c r="A9" s="8"/>
      <c r="B9" s="10"/>
      <c r="C9" s="91"/>
      <c r="D9" s="1"/>
      <c r="E9" s="1"/>
      <c r="F9" s="132"/>
      <c r="G9" s="1"/>
      <c r="H9" s="10"/>
      <c r="I9" s="8"/>
    </row>
    <row r="10" spans="1:12" ht="24" x14ac:dyDescent="0.4">
      <c r="A10" s="8"/>
      <c r="B10" s="10"/>
      <c r="C10" s="91"/>
      <c r="D10" s="2" t="s">
        <v>35</v>
      </c>
      <c r="E10" s="3"/>
      <c r="H10" s="10"/>
      <c r="I10" s="8"/>
    </row>
    <row r="11" spans="1:12" ht="15.75" x14ac:dyDescent="0.3">
      <c r="A11" s="8"/>
      <c r="B11" s="10"/>
      <c r="C11" s="91"/>
      <c r="D11" s="3"/>
      <c r="E11" s="3"/>
      <c r="H11" s="10"/>
      <c r="I11" s="8"/>
      <c r="K11" s="122" t="s">
        <v>36</v>
      </c>
      <c r="L11" s="136" t="e">
        <f>_xlfn.XLOOKUP(E14,Innstillinger!$B$14:$B$19,Innstillinger!$C$14:$C$19)</f>
        <v>#N/A</v>
      </c>
    </row>
    <row r="12" spans="1:12" ht="16.5" thickBot="1" x14ac:dyDescent="0.35">
      <c r="A12" s="8"/>
      <c r="B12" s="10"/>
      <c r="C12" s="91"/>
      <c r="D12" s="3" t="s">
        <v>37</v>
      </c>
      <c r="E12" s="119"/>
      <c r="F12" s="124" t="str">
        <f>L12</f>
        <v xml:space="preserve">*obligatorisk </v>
      </c>
      <c r="H12" s="10"/>
      <c r="I12" s="8"/>
      <c r="K12" s="122" cm="1">
        <f t="array" ref="K12">_xlfn.IFS(E12=Innstillinger!$B$9,0,E12=Innstillinger!$B$10,0,TRUE,1)</f>
        <v>1</v>
      </c>
      <c r="L12" s="122" t="str">
        <f t="shared" ref="L12:L14" si="0">IF(K12=0,"","*obligatorisk ")</f>
        <v xml:space="preserve">*obligatorisk </v>
      </c>
    </row>
    <row r="13" spans="1:12" ht="17.25" thickTop="1" thickBot="1" x14ac:dyDescent="0.35">
      <c r="A13" s="8"/>
      <c r="B13" s="10"/>
      <c r="C13" s="91"/>
      <c r="D13" s="3" t="s">
        <v>39</v>
      </c>
      <c r="E13" s="120"/>
      <c r="F13" s="124" t="str">
        <f>L13</f>
        <v xml:space="preserve">*obligatorisk </v>
      </c>
      <c r="H13" s="10"/>
      <c r="I13" s="8"/>
      <c r="K13" s="122" cm="1">
        <f t="array" ref="K13">_xlfn.IFS(AND(E13&gt;=38,E13&lt;=45),0,TRUE,1)</f>
        <v>1</v>
      </c>
      <c r="L13" s="122" t="str">
        <f t="shared" si="0"/>
        <v xml:space="preserve">*obligatorisk </v>
      </c>
    </row>
    <row r="14" spans="1:12" ht="17.25" thickTop="1" thickBot="1" x14ac:dyDescent="0.35">
      <c r="A14" s="8"/>
      <c r="B14" s="10"/>
      <c r="C14" s="91"/>
      <c r="D14" s="3" t="s">
        <v>40</v>
      </c>
      <c r="E14" s="118"/>
      <c r="F14" s="124" t="str">
        <f>L14</f>
        <v xml:space="preserve">*obligatorisk </v>
      </c>
      <c r="G14" s="93"/>
      <c r="H14" s="10"/>
      <c r="I14" s="8"/>
      <c r="K14" s="122" cm="1">
        <f t="array" ref="K14">_xlfn.IFS(E14=Innstillinger!$B$15,0,E14=Innstillinger!$B$16,0,E14=Innstillinger!$B$17,0,E14=Innstillinger!$B$18,0,E14=Innstillinger!$B$19,0,TRUE,1)</f>
        <v>1</v>
      </c>
      <c r="L14" s="122" t="str">
        <f t="shared" si="0"/>
        <v xml:space="preserve">*obligatorisk </v>
      </c>
    </row>
    <row r="15" spans="1:12" ht="17.25" thickTop="1" thickBot="1" x14ac:dyDescent="0.35">
      <c r="A15" s="8"/>
      <c r="B15" s="10"/>
      <c r="C15" s="91"/>
      <c r="D15" s="123" t="s">
        <v>42</v>
      </c>
      <c r="E15" s="118"/>
      <c r="F15" s="124" t="str">
        <f>L15</f>
        <v/>
      </c>
      <c r="G15" s="93"/>
      <c r="H15" s="10"/>
      <c r="I15" s="8"/>
      <c r="K15" s="122" cm="1">
        <f t="array" ref="K15">_xlfn.IFS(AND(E14=Innstillinger!B19,Skolepersonale!E15=""),1,K14=1,0,TRUE,0)</f>
        <v>0</v>
      </c>
      <c r="L15" s="122" t="str">
        <f>IF(K15=0,"","*obligatorisk; oppgi egen årsramme når ingen fra listen passer")</f>
        <v/>
      </c>
    </row>
    <row r="16" spans="1:12" ht="16.5" thickTop="1" x14ac:dyDescent="0.3">
      <c r="A16" s="8"/>
      <c r="B16" s="10"/>
      <c r="C16" s="91"/>
      <c r="E16" s="15"/>
      <c r="F16" s="134"/>
      <c r="G16" s="29"/>
      <c r="H16" s="10"/>
      <c r="I16" s="8"/>
      <c r="L16" t="str">
        <f t="shared" ref="L16" si="1">IF(K16=0,"","*obligatorisk ")</f>
        <v/>
      </c>
    </row>
    <row r="17" spans="1:21" ht="16.5" thickBot="1" x14ac:dyDescent="0.35">
      <c r="A17" s="8"/>
      <c r="B17" s="10"/>
      <c r="C17" s="91"/>
      <c r="D17" s="3" t="s">
        <v>43</v>
      </c>
      <c r="E17" s="166"/>
      <c r="F17" s="124" t="str">
        <f>L17</f>
        <v>*oppgi antall timer, skriv 0 hvis tiltaket har ingen PPT rilrådning</v>
      </c>
      <c r="H17" s="10"/>
      <c r="I17" s="8"/>
      <c r="K17" s="122" cm="1">
        <f t="array" ref="K17">IF(ISNUMBER(E17),_xlfn.IFS(E17&lt;0,1,E17="",1,TRUE,0),1)</f>
        <v>1</v>
      </c>
      <c r="L17" s="122" t="str" cm="1">
        <f t="array" ref="L17">_xlfn.IFS(E17="","*oppgi antall timer, skriv 0 hvis tiltaket har ingen PPT rilrådning",E17=0,N17,K17=0,"",TRUE,"*obligatorisk ")</f>
        <v>*oppgi antall timer, skriv 0 hvis tiltaket har ingen PPT rilrådning</v>
      </c>
      <c r="M17" s="157" t="s">
        <v>44</v>
      </c>
      <c r="N17" t="s">
        <v>138</v>
      </c>
    </row>
    <row r="18" spans="1:21" ht="16.5" thickTop="1" x14ac:dyDescent="0.3">
      <c r="A18" s="8"/>
      <c r="B18" s="10"/>
      <c r="C18" s="91"/>
      <c r="D18" s="1"/>
      <c r="E18" s="15"/>
      <c r="F18" s="124"/>
      <c r="H18" s="10"/>
      <c r="I18" s="8"/>
      <c r="O18" s="1"/>
      <c r="P18" s="1"/>
      <c r="Q18" s="1"/>
      <c r="R18" s="1"/>
      <c r="S18" s="1"/>
      <c r="T18" s="1"/>
      <c r="U18" s="1"/>
    </row>
    <row r="19" spans="1:21" ht="16.5" thickBot="1" x14ac:dyDescent="0.35">
      <c r="A19" s="8"/>
      <c r="B19" s="10"/>
      <c r="C19" s="91"/>
      <c r="D19" s="3" t="s">
        <v>21</v>
      </c>
      <c r="E19" s="16"/>
      <c r="F19" s="124" t="str">
        <f>L19</f>
        <v xml:space="preserve">*obligatorisk </v>
      </c>
      <c r="H19" s="10"/>
      <c r="I19" s="8"/>
      <c r="K19" s="122" cm="1">
        <f t="array" ref="K19">_xlfn.IFS(E19=0,1,E19="",1,TRUE,0)</f>
        <v>1</v>
      </c>
      <c r="L19" s="122" t="str">
        <f t="shared" ref="L19" si="2">IF(K19=0,"","*obligatorisk ")</f>
        <v xml:space="preserve">*obligatorisk </v>
      </c>
      <c r="M19" s="157"/>
      <c r="N19" s="1"/>
      <c r="O19" s="1"/>
      <c r="P19" s="1"/>
      <c r="Q19" s="1"/>
      <c r="R19" s="1"/>
      <c r="S19" s="1"/>
      <c r="T19" s="1"/>
      <c r="U19" s="1"/>
    </row>
    <row r="20" spans="1:21" ht="17.25" thickTop="1" thickBot="1" x14ac:dyDescent="0.35">
      <c r="A20" s="8"/>
      <c r="B20" s="10"/>
      <c r="C20" s="91"/>
      <c r="D20" s="3" t="s">
        <v>22</v>
      </c>
      <c r="E20" s="18"/>
      <c r="F20" s="124" t="str">
        <f>L20</f>
        <v xml:space="preserve">*obligatorisk </v>
      </c>
      <c r="H20" s="10"/>
      <c r="I20" s="8"/>
      <c r="K20" s="122" cm="1">
        <f t="array" ref="K20">_xlfn.IFS(E20&lt;0,1,E20="",1,TRUE,0)</f>
        <v>1</v>
      </c>
      <c r="L20" s="122" t="str">
        <f>IF(K20=0,"","*obligatorisk ")</f>
        <v xml:space="preserve">*obligatorisk </v>
      </c>
      <c r="N20" s="1"/>
      <c r="O20" s="1"/>
      <c r="P20" s="1"/>
      <c r="Q20" s="1"/>
      <c r="R20" s="1"/>
      <c r="S20" s="1"/>
      <c r="T20" s="1"/>
      <c r="U20" s="1"/>
    </row>
    <row r="21" spans="1:21" ht="17.25" thickTop="1" thickBot="1" x14ac:dyDescent="0.35">
      <c r="A21" s="8"/>
      <c r="B21" s="10"/>
      <c r="C21" s="91"/>
      <c r="D21" s="3" t="s">
        <v>23</v>
      </c>
      <c r="E21" s="19"/>
      <c r="F21" s="124" t="str">
        <f>L21</f>
        <v xml:space="preserve">*obligatorisk </v>
      </c>
      <c r="H21" s="10"/>
      <c r="I21" s="8"/>
      <c r="K21" s="122" cm="1">
        <f t="array" ref="K21">_xlfn.IFS(E21&lt;0,1,E21="",1,TRUE,0)</f>
        <v>1</v>
      </c>
      <c r="L21" s="122" t="str">
        <f>IF(K21=0,"","*obligatorisk ")</f>
        <v xml:space="preserve">*obligatorisk </v>
      </c>
    </row>
    <row r="22" spans="1:21" ht="16.5" thickTop="1" x14ac:dyDescent="0.3">
      <c r="A22" s="8"/>
      <c r="B22" s="10"/>
      <c r="C22" s="91"/>
      <c r="D22" s="84" t="s">
        <v>24</v>
      </c>
      <c r="E22" s="20"/>
      <c r="F22" s="124" t="str">
        <f>L22</f>
        <v xml:space="preserve">*obligatorisk </v>
      </c>
      <c r="H22" s="10"/>
      <c r="I22" s="8"/>
      <c r="K22" s="122" cm="1">
        <f t="array" ref="K22">_xlfn.IFS(E22&lt;0,1,E22="",1,TRUE,0)</f>
        <v>1</v>
      </c>
      <c r="L22" s="122" t="str">
        <f>IF(K22=0,"","*obligatorisk ")</f>
        <v xml:space="preserve">*obligatorisk </v>
      </c>
    </row>
    <row r="23" spans="1:21" ht="15.75" x14ac:dyDescent="0.3">
      <c r="A23" s="8"/>
      <c r="B23" s="10"/>
      <c r="C23" s="91"/>
      <c r="D23" s="95" t="s">
        <v>25</v>
      </c>
      <c r="E23" s="15"/>
      <c r="H23" s="10"/>
      <c r="I23" s="8"/>
    </row>
    <row r="24" spans="1:21" ht="15.75" x14ac:dyDescent="0.3">
      <c r="A24" s="8"/>
      <c r="B24" s="10"/>
      <c r="C24" s="91"/>
      <c r="D24" s="92"/>
      <c r="E24" s="15"/>
      <c r="H24" s="10"/>
      <c r="I24" s="8"/>
    </row>
    <row r="25" spans="1:21" ht="16.5" thickBot="1" x14ac:dyDescent="0.35">
      <c r="A25" s="8"/>
      <c r="B25" s="10"/>
      <c r="C25" s="91"/>
      <c r="D25" s="3" t="s">
        <v>129</v>
      </c>
      <c r="E25" s="165"/>
      <c r="F25" s="124" t="str">
        <f>L25</f>
        <v>' obligatorisk</v>
      </c>
      <c r="H25" s="10"/>
      <c r="I25" s="8"/>
      <c r="K25" s="122" cm="1">
        <f t="array" ref="K25">_xlfn.IFS(E25=0,N19,E25="",1,E25*E26&gt;E17,2,TRUE,0)</f>
        <v>0</v>
      </c>
      <c r="L25" s="122" t="str" cm="1">
        <f t="array" ref="L25">_xlfn.IFS(E25="","' obligatorisk",E17=0,"",E17&lt;E25*E26,N25,0=0,"")</f>
        <v>' obligatorisk</v>
      </c>
      <c r="M25" s="157" t="s">
        <v>45</v>
      </c>
      <c r="N25" s="1" t="str">
        <f>"Dere søker om flere timer ("&amp;ROUND(E25*E26,0)&amp;" timer), enn det PPT tilråder ("&amp;ROUND(E17,0)&amp;" timer)."</f>
        <v>Dere søker om flere timer (0 timer), enn det PPT tilråder (0 timer).</v>
      </c>
      <c r="O25" s="1"/>
      <c r="P25" s="1"/>
      <c r="Q25" s="1"/>
      <c r="R25" s="1"/>
      <c r="S25" s="1"/>
      <c r="T25" s="1"/>
      <c r="U25" s="1"/>
    </row>
    <row r="26" spans="1:21" ht="16.5" thickTop="1" x14ac:dyDescent="0.3">
      <c r="A26" s="8"/>
      <c r="B26" s="10"/>
      <c r="C26" s="91"/>
      <c r="D26" s="3" t="s">
        <v>130</v>
      </c>
      <c r="E26" s="17"/>
      <c r="F26" s="124" t="str">
        <f>L26</f>
        <v>' obligatorisk</v>
      </c>
      <c r="H26" s="10"/>
      <c r="I26" s="8"/>
      <c r="K26" s="122" cm="1">
        <f t="array" ref="K26">_xlfn.IFS(E26=0,1,E26="",1,E25*E26&gt;E17,-2,TRUE,0)</f>
        <v>1</v>
      </c>
      <c r="L26" s="122" t="str" cm="1">
        <f t="array" ref="L26">_xlfn.IFS(E26="","' obligatorisk",E17=0,"",E17&lt;E25*E26,N26,0=0,"")</f>
        <v>' obligatorisk</v>
      </c>
      <c r="M26" s="157" t="s">
        <v>45</v>
      </c>
      <c r="N26" s="1" t="s">
        <v>135</v>
      </c>
      <c r="O26" s="1"/>
      <c r="P26" s="1"/>
      <c r="Q26" s="1"/>
      <c r="R26" s="1"/>
      <c r="S26" s="1"/>
      <c r="T26" s="1"/>
      <c r="U26" s="1"/>
    </row>
    <row r="27" spans="1:21" ht="15.75" x14ac:dyDescent="0.3">
      <c r="A27" s="8"/>
      <c r="B27" s="10"/>
      <c r="C27" s="91"/>
      <c r="D27" s="1"/>
      <c r="E27" s="15"/>
      <c r="F27" s="124"/>
      <c r="H27" s="10"/>
      <c r="I27" s="8"/>
      <c r="O27" s="1"/>
      <c r="P27" s="1"/>
      <c r="Q27" s="1"/>
      <c r="R27" s="1"/>
      <c r="S27" s="1"/>
      <c r="T27" s="1"/>
      <c r="U27" s="1"/>
    </row>
    <row r="28" spans="1:21" ht="16.5" thickBot="1" x14ac:dyDescent="0.35">
      <c r="A28" s="8"/>
      <c r="B28" s="10"/>
      <c r="C28" s="91"/>
      <c r="D28" s="3" t="s">
        <v>26</v>
      </c>
      <c r="E28" s="159" t="str">
        <f>IF(K38=0,E25/19.5,"")</f>
        <v/>
      </c>
      <c r="F28" s="169"/>
      <c r="H28" s="10"/>
      <c r="I28" s="8"/>
    </row>
    <row r="29" spans="1:21" ht="17.25" customHeight="1" thickTop="1" thickBot="1" x14ac:dyDescent="0.35">
      <c r="A29" s="8"/>
      <c r="B29" s="10"/>
      <c r="C29" s="91"/>
      <c r="D29" s="3" t="s">
        <v>139</v>
      </c>
      <c r="E29" s="160" t="str" cm="1">
        <f t="array" ref="E29">IFERROR(_xlfn.IFS(K38&gt;0,"",E12=Innstillinger!B10,(E19*1500)/(L11*1687.5),E12=Innstillinger!B9,(E19*1400*100)/(L11*1687.5*112)),"")</f>
        <v/>
      </c>
      <c r="F29" s="174" t="str">
        <f>IF(E29="","",N29)</f>
        <v/>
      </c>
      <c r="G29" s="174"/>
      <c r="H29" s="10"/>
      <c r="I29" s="8"/>
      <c r="N29" s="167" t="s">
        <v>140</v>
      </c>
    </row>
    <row r="30" spans="1:21" ht="17.25" thickTop="1" thickBot="1" x14ac:dyDescent="0.35">
      <c r="A30" s="8"/>
      <c r="B30" s="10"/>
      <c r="C30" s="91"/>
      <c r="D30" s="3" t="s">
        <v>131</v>
      </c>
      <c r="E30" s="161" t="str">
        <f>IFERROR(E29*(1+E20+E21)*(1+E22),"")</f>
        <v/>
      </c>
      <c r="F30" s="174"/>
      <c r="G30" s="174"/>
      <c r="H30" s="10"/>
      <c r="I30" s="8"/>
    </row>
    <row r="31" spans="1:21" ht="16.5" thickTop="1" x14ac:dyDescent="0.3">
      <c r="A31" s="8"/>
      <c r="B31" s="10"/>
      <c r="C31" s="91"/>
      <c r="D31" s="3"/>
      <c r="E31" s="4"/>
      <c r="F31" s="174"/>
      <c r="G31" s="174"/>
      <c r="H31" s="10"/>
      <c r="I31" s="8"/>
    </row>
    <row r="32" spans="1:21" ht="16.5" thickBot="1" x14ac:dyDescent="0.35">
      <c r="A32" s="8"/>
      <c r="B32" s="10"/>
      <c r="C32" s="91"/>
      <c r="D32" s="3" t="s">
        <v>28</v>
      </c>
      <c r="E32" s="49" t="str">
        <f>IF(K38=0,E29*E26*E25,"")</f>
        <v/>
      </c>
      <c r="F32" s="168"/>
      <c r="H32" s="10"/>
      <c r="I32" s="8"/>
    </row>
    <row r="33" spans="1:12" ht="17.25" thickTop="1" thickBot="1" x14ac:dyDescent="0.35">
      <c r="A33" s="8"/>
      <c r="B33" s="10"/>
      <c r="C33" s="91"/>
      <c r="D33" s="3" t="s">
        <v>29</v>
      </c>
      <c r="E33" s="50" t="str">
        <f>IF(K38=0,(E32)*E20,"")</f>
        <v/>
      </c>
      <c r="F33" s="168"/>
      <c r="H33" s="10"/>
      <c r="I33" s="8"/>
    </row>
    <row r="34" spans="1:12" ht="17.25" thickTop="1" thickBot="1" x14ac:dyDescent="0.35">
      <c r="A34" s="8"/>
      <c r="B34" s="10"/>
      <c r="C34" s="91"/>
      <c r="D34" s="3" t="s">
        <v>30</v>
      </c>
      <c r="E34" s="50" t="str">
        <f>IF(K38=0,(E32)*E21,"")</f>
        <v/>
      </c>
      <c r="H34" s="10"/>
      <c r="I34" s="8"/>
    </row>
    <row r="35" spans="1:12" ht="17.25" thickTop="1" thickBot="1" x14ac:dyDescent="0.35">
      <c r="A35" s="8"/>
      <c r="B35" s="10"/>
      <c r="C35" s="91"/>
      <c r="D35" s="3" t="s">
        <v>142</v>
      </c>
      <c r="E35" s="51" t="str">
        <f>IF(K38=0,(E32+E33+E34)*E22,"")</f>
        <v/>
      </c>
      <c r="H35" s="10"/>
      <c r="I35" s="8"/>
    </row>
    <row r="36" spans="1:12" ht="16.5" thickTop="1" x14ac:dyDescent="0.3">
      <c r="A36" s="8"/>
      <c r="B36" s="10"/>
      <c r="C36" s="91"/>
      <c r="D36" s="3" t="s">
        <v>137</v>
      </c>
      <c r="E36" s="51" t="str">
        <f>IFERROR(IF(E32+E33&lt;750000,0,(E32+E33-750000)*0.05),"")</f>
        <v/>
      </c>
      <c r="H36" s="10"/>
      <c r="I36" s="8"/>
    </row>
    <row r="37" spans="1:12" ht="6" customHeight="1" x14ac:dyDescent="0.3">
      <c r="A37" s="8"/>
      <c r="B37" s="10"/>
      <c r="C37" s="91"/>
      <c r="D37" s="3"/>
      <c r="E37" s="4"/>
      <c r="H37" s="10"/>
      <c r="I37" s="8"/>
    </row>
    <row r="38" spans="1:12" ht="18.75" x14ac:dyDescent="0.3">
      <c r="A38" s="8"/>
      <c r="B38" s="10"/>
      <c r="C38" s="91"/>
      <c r="D38" s="13" t="s">
        <v>31</v>
      </c>
      <c r="E38" s="14" t="str">
        <f>IFERROR(E32+E33+E34+E35+E36,"")</f>
        <v/>
      </c>
      <c r="F38" s="162"/>
      <c r="G38" s="12"/>
      <c r="H38" s="11"/>
      <c r="I38" s="8"/>
      <c r="K38" s="122">
        <f>SUM(K9:K36)</f>
        <v>9</v>
      </c>
    </row>
    <row r="39" spans="1:12" ht="15.75" x14ac:dyDescent="0.3">
      <c r="A39" s="8"/>
      <c r="B39" s="10"/>
      <c r="C39" s="91"/>
      <c r="H39" s="10"/>
      <c r="I39" s="8"/>
    </row>
    <row r="40" spans="1:12" x14ac:dyDescent="0.25">
      <c r="A40" s="8"/>
      <c r="B40" s="10"/>
      <c r="C40" s="10"/>
      <c r="D40" s="10"/>
      <c r="E40" s="10"/>
      <c r="F40" s="127"/>
      <c r="G40" s="10"/>
      <c r="H40" s="10"/>
      <c r="I40" s="8"/>
    </row>
    <row r="41" spans="1:12" x14ac:dyDescent="0.25">
      <c r="A41" s="8"/>
      <c r="B41" s="10"/>
      <c r="C41" s="10"/>
      <c r="D41" s="10"/>
      <c r="E41" s="10"/>
      <c r="F41" s="127"/>
      <c r="G41" s="10"/>
      <c r="H41" s="10"/>
      <c r="I41" s="8"/>
    </row>
    <row r="42" spans="1:12" ht="15.75" x14ac:dyDescent="0.3">
      <c r="A42" s="8"/>
      <c r="B42" s="10"/>
      <c r="C42" s="91"/>
      <c r="H42" s="10"/>
      <c r="I42" s="8"/>
    </row>
    <row r="43" spans="1:12" ht="24" x14ac:dyDescent="0.4">
      <c r="A43" s="8"/>
      <c r="B43" s="10"/>
      <c r="C43" s="91"/>
      <c r="D43" s="2" t="s">
        <v>46</v>
      </c>
      <c r="E43" s="3"/>
      <c r="H43" s="10"/>
      <c r="I43" s="8"/>
    </row>
    <row r="44" spans="1:12" ht="15.75" x14ac:dyDescent="0.3">
      <c r="A44" s="8"/>
      <c r="B44" s="10"/>
      <c r="C44" s="91"/>
      <c r="D44" s="3"/>
      <c r="E44" s="3"/>
      <c r="H44" s="10"/>
      <c r="I44" s="8"/>
    </row>
    <row r="45" spans="1:12" ht="16.5" thickBot="1" x14ac:dyDescent="0.35">
      <c r="A45" s="8"/>
      <c r="B45" s="10"/>
      <c r="C45" s="91"/>
      <c r="D45" s="3" t="s">
        <v>43</v>
      </c>
      <c r="E45" s="166"/>
      <c r="F45" s="124" t="str">
        <f>L45</f>
        <v>*oppgi antall timer, skriv 0 hvis tiltaket har ingen PPT rilrådning</v>
      </c>
      <c r="H45" s="10"/>
      <c r="I45" s="8"/>
      <c r="K45" s="122" cm="1">
        <f t="array" ref="K45">_xlfn.IFS(E45="",1,TRUE,0)</f>
        <v>1</v>
      </c>
      <c r="L45" s="122" t="str">
        <f>IF(K45=0,"","*oppgi antall timer, skriv 0 hvis tiltaket har ingen PPT rilrådning")</f>
        <v>*oppgi antall timer, skriv 0 hvis tiltaket har ingen PPT rilrådning</v>
      </c>
    </row>
    <row r="46" spans="1:12" ht="16.5" thickTop="1" x14ac:dyDescent="0.3">
      <c r="A46" s="8"/>
      <c r="B46" s="10"/>
      <c r="C46" s="91"/>
      <c r="D46" s="3"/>
      <c r="E46" s="4"/>
      <c r="H46" s="10"/>
      <c r="I46" s="8"/>
    </row>
    <row r="47" spans="1:12" ht="16.5" thickBot="1" x14ac:dyDescent="0.35">
      <c r="A47" s="8"/>
      <c r="B47" s="10"/>
      <c r="C47" s="91"/>
      <c r="D47" s="3" t="s">
        <v>21</v>
      </c>
      <c r="E47" s="16"/>
      <c r="F47" s="124" t="str">
        <f>L47</f>
        <v xml:space="preserve">*obligatorisk </v>
      </c>
      <c r="H47" s="10"/>
      <c r="I47" s="8"/>
      <c r="K47" s="122" cm="1">
        <f t="array" ref="K47">_xlfn.IFS(E47=0,1,E47="",1,TRUE,0)</f>
        <v>1</v>
      </c>
      <c r="L47" s="122" t="str">
        <f>IF(K47=0,"","*obligatorisk ")</f>
        <v xml:space="preserve">*obligatorisk </v>
      </c>
    </row>
    <row r="48" spans="1:12" ht="17.25" thickTop="1" thickBot="1" x14ac:dyDescent="0.35">
      <c r="A48" s="8"/>
      <c r="B48" s="10"/>
      <c r="C48" s="91"/>
      <c r="D48" s="3" t="s">
        <v>22</v>
      </c>
      <c r="E48" s="18"/>
      <c r="F48" s="124" t="str">
        <f>L48</f>
        <v xml:space="preserve">*obligatorisk </v>
      </c>
      <c r="H48" s="10"/>
      <c r="I48" s="8"/>
      <c r="K48" s="122" cm="1">
        <f t="array" ref="K48">_xlfn.IFS(E48=0,1,E48="",1,TRUE,0)</f>
        <v>1</v>
      </c>
      <c r="L48" s="122" t="str">
        <f>IF(K48=0,"","*obligatorisk ")</f>
        <v xml:space="preserve">*obligatorisk </v>
      </c>
    </row>
    <row r="49" spans="1:13" ht="17.25" thickTop="1" thickBot="1" x14ac:dyDescent="0.35">
      <c r="A49" s="8"/>
      <c r="B49" s="10"/>
      <c r="C49" s="91"/>
      <c r="D49" s="3" t="s">
        <v>23</v>
      </c>
      <c r="E49" s="19"/>
      <c r="F49" s="124" t="str">
        <f>L49</f>
        <v xml:space="preserve">*obligatorisk </v>
      </c>
      <c r="H49" s="10"/>
      <c r="I49" s="8"/>
      <c r="K49" s="122" cm="1">
        <f t="array" ref="K49">_xlfn.IFS(E49=0,1,E49="",1,TRUE,0)</f>
        <v>1</v>
      </c>
      <c r="L49" s="122" t="str">
        <f t="shared" ref="L49:L50" si="3">IF(K49=0,"","*obligatorisk ")</f>
        <v xml:space="preserve">*obligatorisk </v>
      </c>
    </row>
    <row r="50" spans="1:13" ht="16.5" thickTop="1" x14ac:dyDescent="0.3">
      <c r="A50" s="8"/>
      <c r="B50" s="10"/>
      <c r="C50" s="91"/>
      <c r="D50" s="84" t="s">
        <v>24</v>
      </c>
      <c r="E50" s="20"/>
      <c r="F50" s="124" t="str">
        <f>L50</f>
        <v xml:space="preserve">*obligatorisk </v>
      </c>
      <c r="H50" s="10"/>
      <c r="I50" s="8"/>
      <c r="K50" s="122" cm="1">
        <f t="array" ref="K50">_xlfn.IFS(E50=0,1,E50="",1,TRUE,0)</f>
        <v>1</v>
      </c>
      <c r="L50" s="122" t="str">
        <f t="shared" si="3"/>
        <v xml:space="preserve">*obligatorisk </v>
      </c>
    </row>
    <row r="51" spans="1:13" ht="15.75" x14ac:dyDescent="0.3">
      <c r="A51" s="8"/>
      <c r="B51" s="10"/>
      <c r="C51" s="91"/>
      <c r="D51" s="95" t="s">
        <v>25</v>
      </c>
      <c r="E51" s="15"/>
      <c r="F51" s="124"/>
      <c r="H51" s="10"/>
      <c r="I51" s="8"/>
    </row>
    <row r="52" spans="1:13" ht="15.75" x14ac:dyDescent="0.3">
      <c r="A52" s="8"/>
      <c r="B52" s="10"/>
      <c r="C52" s="91"/>
      <c r="D52" s="3"/>
      <c r="E52" s="15"/>
      <c r="F52" s="124"/>
      <c r="H52" s="10"/>
      <c r="I52" s="8"/>
    </row>
    <row r="53" spans="1:13" ht="16.5" thickBot="1" x14ac:dyDescent="0.35">
      <c r="A53" s="8"/>
      <c r="B53" s="10"/>
      <c r="C53" s="91"/>
      <c r="D53" s="3" t="s">
        <v>129</v>
      </c>
      <c r="E53" s="165"/>
      <c r="F53" s="124" t="str">
        <f>L53</f>
        <v xml:space="preserve">*obligatorisk </v>
      </c>
      <c r="H53" s="10"/>
      <c r="I53" s="8"/>
      <c r="K53" s="122" cm="1">
        <f t="array" ref="K53">_xlfn.IFS(E53=0,1,E45=0,0,E53="",1,E54*E53&gt;E45,2,TRUE,0)</f>
        <v>1</v>
      </c>
      <c r="L53" s="122" t="str" cm="1">
        <f t="array" ref="L53">_xlfn.IFS(K53=2,M53,K53=0,"",0=0,"*obligatorisk ")</f>
        <v xml:space="preserve">*obligatorisk </v>
      </c>
      <c r="M53" t="str">
        <f>"Dere søker om flere timer ("&amp;ROUND(E53*E54,0)&amp;" timer), enn det PPT tilråder ("&amp;ROUND(E45,0)&amp;" timer)."</f>
        <v>Dere søker om flere timer (0 timer), enn det PPT tilråder (0 timer).</v>
      </c>
    </row>
    <row r="54" spans="1:13" ht="16.5" thickTop="1" x14ac:dyDescent="0.3">
      <c r="A54" s="8"/>
      <c r="B54" s="10"/>
      <c r="C54" s="91"/>
      <c r="D54" s="3" t="s">
        <v>130</v>
      </c>
      <c r="E54" s="17"/>
      <c r="F54" s="135" t="str">
        <f>L54</f>
        <v xml:space="preserve">*obligatorisk </v>
      </c>
      <c r="H54" s="10"/>
      <c r="I54" s="8"/>
      <c r="K54" s="122" cm="1">
        <f t="array" ref="K54">_xlfn.IFS(E54=0,1,E45=0,0,E54="",1,E53*E54&gt;E45,-2,TRUE,0)</f>
        <v>1</v>
      </c>
      <c r="L54" s="122" t="str" cm="1">
        <f t="array" ref="L54">_xlfn.IFS(K54=-2,M54,K54=0,"",0=0,"*obligatorisk ")</f>
        <v xml:space="preserve">*obligatorisk </v>
      </c>
      <c r="M54" t="s">
        <v>47</v>
      </c>
    </row>
    <row r="55" spans="1:13" ht="15.75" x14ac:dyDescent="0.3">
      <c r="A55" s="8"/>
      <c r="B55" s="10"/>
      <c r="C55" s="91"/>
      <c r="D55" s="92"/>
      <c r="E55" s="15"/>
      <c r="H55" s="10"/>
      <c r="I55" s="8"/>
    </row>
    <row r="56" spans="1:13" ht="16.5" thickBot="1" x14ac:dyDescent="0.35">
      <c r="A56" s="8"/>
      <c r="B56" s="10"/>
      <c r="C56" s="91"/>
      <c r="D56" s="3" t="s">
        <v>26</v>
      </c>
      <c r="E56" s="159" t="str">
        <f>IF(K66=0,E50/37.5,"")</f>
        <v/>
      </c>
      <c r="H56" s="10"/>
      <c r="I56" s="8"/>
    </row>
    <row r="57" spans="1:13" ht="17.25" thickTop="1" thickBot="1" x14ac:dyDescent="0.35">
      <c r="A57" s="8"/>
      <c r="B57" s="10"/>
      <c r="C57" s="91"/>
      <c r="D57" s="3" t="s">
        <v>27</v>
      </c>
      <c r="E57" s="158" t="str">
        <f>IF(K66=0,E47/1950,"")</f>
        <v/>
      </c>
      <c r="H57" s="10"/>
      <c r="I57" s="8"/>
    </row>
    <row r="58" spans="1:13" ht="17.25" thickTop="1" thickBot="1" x14ac:dyDescent="0.35">
      <c r="A58" s="8"/>
      <c r="B58" s="10"/>
      <c r="C58" s="91"/>
      <c r="D58" s="3" t="s">
        <v>131</v>
      </c>
      <c r="E58" s="158" t="str">
        <f>IF(K66=0,(E47*(1+E48+E49)*(1+E50))/1950,"")</f>
        <v/>
      </c>
      <c r="H58" s="10"/>
      <c r="I58" s="8"/>
    </row>
    <row r="59" spans="1:13" ht="16.5" thickTop="1" x14ac:dyDescent="0.3">
      <c r="A59" s="8"/>
      <c r="B59" s="10"/>
      <c r="C59" s="91"/>
      <c r="D59" s="3"/>
      <c r="E59" s="4"/>
      <c r="H59" s="10"/>
      <c r="I59" s="8"/>
    </row>
    <row r="60" spans="1:13" ht="16.5" thickBot="1" x14ac:dyDescent="0.35">
      <c r="A60" s="8"/>
      <c r="B60" s="10"/>
      <c r="C60" s="91"/>
      <c r="D60" s="3" t="s">
        <v>28</v>
      </c>
      <c r="E60" s="49" t="str">
        <f>IF(K66=0,E57*E54*E53,"")</f>
        <v/>
      </c>
      <c r="H60" s="10"/>
      <c r="I60" s="8"/>
    </row>
    <row r="61" spans="1:13" ht="17.25" thickTop="1" thickBot="1" x14ac:dyDescent="0.35">
      <c r="A61" s="8"/>
      <c r="B61" s="10"/>
      <c r="C61" s="91"/>
      <c r="D61" s="3" t="s">
        <v>29</v>
      </c>
      <c r="E61" s="50" t="str">
        <f>IF(K66=0,(E60)*E48,"")</f>
        <v/>
      </c>
      <c r="H61" s="10"/>
      <c r="I61" s="8"/>
    </row>
    <row r="62" spans="1:13" ht="17.25" thickTop="1" thickBot="1" x14ac:dyDescent="0.35">
      <c r="A62" s="8"/>
      <c r="B62" s="10"/>
      <c r="C62" s="91"/>
      <c r="D62" s="3" t="s">
        <v>30</v>
      </c>
      <c r="E62" s="50" t="str">
        <f>IF(K66=0,(E60)*E49,"")</f>
        <v/>
      </c>
      <c r="H62" s="10"/>
      <c r="I62" s="8"/>
    </row>
    <row r="63" spans="1:13" ht="17.25" thickTop="1" thickBot="1" x14ac:dyDescent="0.35">
      <c r="A63" s="8"/>
      <c r="B63" s="10"/>
      <c r="C63" s="91"/>
      <c r="D63" s="3" t="s">
        <v>142</v>
      </c>
      <c r="E63" s="51" t="str">
        <f>IF(K66=0,(E60+E61+E62)*E50,"")</f>
        <v/>
      </c>
      <c r="H63" s="10"/>
      <c r="I63" s="8"/>
    </row>
    <row r="64" spans="1:13" ht="16.5" thickTop="1" x14ac:dyDescent="0.3">
      <c r="A64" s="8"/>
      <c r="B64" s="10"/>
      <c r="C64" s="91"/>
      <c r="D64" s="3" t="s">
        <v>137</v>
      </c>
      <c r="E64" s="51" t="str">
        <f>IFERROR(IF(E60+E61&lt;750000,0,(E60+E61-750000)*0.05),"")</f>
        <v/>
      </c>
      <c r="H64" s="10"/>
      <c r="I64" s="8"/>
    </row>
    <row r="65" spans="1:11" ht="6" customHeight="1" x14ac:dyDescent="0.3">
      <c r="A65" s="8"/>
      <c r="B65" s="10"/>
      <c r="C65" s="91"/>
      <c r="D65" s="3"/>
      <c r="E65" s="4"/>
      <c r="H65" s="10"/>
      <c r="I65" s="8"/>
    </row>
    <row r="66" spans="1:11" ht="18.75" x14ac:dyDescent="0.3">
      <c r="A66" s="8"/>
      <c r="B66" s="10"/>
      <c r="C66" s="91"/>
      <c r="D66" s="13" t="s">
        <v>31</v>
      </c>
      <c r="E66" s="14" t="str">
        <f>IFERROR(E60+E61+E62+E63+E64,"")</f>
        <v/>
      </c>
      <c r="F66" s="125"/>
      <c r="G66" s="12"/>
      <c r="H66" s="11"/>
      <c r="I66" s="8"/>
      <c r="K66" s="122">
        <f>SUM(K45:K64)</f>
        <v>7</v>
      </c>
    </row>
    <row r="67" spans="1:11" ht="15.75" x14ac:dyDescent="0.3">
      <c r="A67" s="8"/>
      <c r="B67" s="10"/>
      <c r="C67" s="91"/>
      <c r="H67" s="10"/>
      <c r="I67" s="8"/>
    </row>
    <row r="68" spans="1:11" x14ac:dyDescent="0.25">
      <c r="A68" s="8"/>
      <c r="B68" s="10"/>
      <c r="C68" s="10"/>
      <c r="D68" s="10"/>
      <c r="E68" s="10"/>
      <c r="F68" s="127"/>
      <c r="G68" s="10"/>
      <c r="H68" s="10"/>
      <c r="I68" s="8"/>
    </row>
    <row r="69" spans="1:11" x14ac:dyDescent="0.25">
      <c r="A69" s="8"/>
      <c r="B69" s="10"/>
      <c r="C69" s="10"/>
      <c r="D69" s="10"/>
      <c r="E69" s="10"/>
      <c r="F69" s="127"/>
      <c r="G69" s="10"/>
      <c r="H69" s="10"/>
      <c r="I69" s="8"/>
    </row>
    <row r="70" spans="1:11" ht="6" customHeight="1" x14ac:dyDescent="0.25">
      <c r="A70" s="8"/>
      <c r="B70" s="8"/>
      <c r="C70" s="8"/>
      <c r="D70" s="8"/>
      <c r="E70" s="8"/>
      <c r="F70" s="126"/>
      <c r="G70" s="8"/>
      <c r="H70" s="8"/>
      <c r="I70" s="8"/>
    </row>
    <row r="71" spans="1:11" x14ac:dyDescent="0.25"/>
    <row r="72" spans="1:11" x14ac:dyDescent="0.25"/>
    <row r="73" spans="1:11" x14ac:dyDescent="0.25"/>
    <row r="74" spans="1:11" x14ac:dyDescent="0.25"/>
    <row r="75" spans="1:11" x14ac:dyDescent="0.25"/>
    <row r="76" spans="1:11" x14ac:dyDescent="0.25"/>
    <row r="77" spans="1:11" x14ac:dyDescent="0.25"/>
    <row r="78" spans="1:11" x14ac:dyDescent="0.25"/>
    <row r="79" spans="1:11" x14ac:dyDescent="0.25"/>
    <row r="80" spans="1:1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algorithmName="SHA-512" hashValue="76UmEfPRBVo3I9t+Nu30iHwkQwMJqSUFJbLRPRs2IliCNA/yFqJDjgjB+A/GokLuYOkHiU7YB6ENX3NIajie8A==" saltValue="oVy8En5UisGAeAbargibEw==" spinCount="100000" sheet="1" objects="1" scenarios="1"/>
  <mergeCells count="1">
    <mergeCell ref="F29:G31"/>
  </mergeCells>
  <conditionalFormatting sqref="F17">
    <cfRule type="expression" dxfId="3" priority="1">
      <formula>$F$17=$N$17</formula>
    </cfRule>
  </conditionalFormatting>
  <conditionalFormatting sqref="F25:F26">
    <cfRule type="expression" dxfId="2" priority="2">
      <formula>ABS($K$25)=2</formula>
    </cfRule>
  </conditionalFormatting>
  <conditionalFormatting sqref="F53:F54">
    <cfRule type="expression" dxfId="1" priority="3">
      <formula>ABS($K$53)=2</formula>
    </cfRule>
  </conditionalFormatting>
  <dataValidations count="20">
    <dataValidation allowBlank="1" showInputMessage="1" showErrorMessage="1" promptTitle="Arbeidsgiveravgift" prompt="Arbeidsgiveravgiften er regionalt differensiert og  fastsettes av Stortinget hvert år. _x000a__x000a_Finn ut din kommunes tilsvarende differensierte avgiftssats på https://www.skatteetaten.no/satser/arbeidsgiveravgift-soneinndeling/" sqref="C22" xr:uid="{24FDC4C0-89F8-4511-9A2A-7E793F0CF2F7}"/>
    <dataValidation allowBlank="1" showInputMessage="1" showErrorMessage="1" promptTitle="Årsramme" prompt="Årsramme er antall timer man skal undervise i et fag for at det skal utgjøre en 100 % stilling._x000a__x000a_Oversikten om årsramme finner du her: https://www.ks.no/globalassets/fagomrader/lonn-og-tariff/Vedlegg-1-til-SFS-2213-justert-pr-010821.pdf" sqref="C16" xr:uid="{0EA98E36-486C-44B3-BD53-57C783868665}"/>
    <dataValidation allowBlank="1" showInputMessage="1" showErrorMessage="1" promptTitle="Pension" prompt="Arbeidsgiveren betaler et beløp som tilsvarer minimum to prosent av arbeidstakerens lønn til pensjonsordningen._x000a__x000a_Arbeidsgiver kan velge en høyere prosent, eller sats, innenfor rammene som står i pensjonslovene." sqref="C21" xr:uid="{FA6B5BA6-C48D-47C2-8296-0D8FDD9CC413}"/>
    <dataValidation allowBlank="1" showInputMessage="1" showErrorMessage="1" promptTitle="Årsramme" prompt="Årsramme er antall timer man skal undervise i et fag for at det skal utgjøre en 100 % stilling." sqref="C14:C15" xr:uid="{E80526F1-FD2C-4805-89E9-9DC89E99038E}"/>
    <dataValidation type="list" allowBlank="1" showInputMessage="1" showErrorMessage="1" promptTitle="Antall skoleuker per ett år" prompt="_x000a_Opplæringsloven fastsetter at opplæringen skal strekke seg over minst 38 skoleuker innenfor en ramme på 45 sammenhengende uker." sqref="E13" xr:uid="{DFBA935F-241B-4C5D-B377-27308260E233}">
      <formula1>"Velg fra liste....,38,39,40,41,42,43,44,45"</formula1>
    </dataValidation>
    <dataValidation type="list" allowBlank="1" showInputMessage="1" showErrorMessage="1" sqref="E13" xr:uid="{950D7C17-6C56-48CC-96CF-12379CA662D6}">
      <formula1>"Velg fra liste…,38,39,40,41,42,43,44,45"</formula1>
    </dataValidation>
    <dataValidation allowBlank="1" showInputMessage="1" showErrorMessage="1" promptTitle="Antall skoleuker per ett år" prompt="Opplæringsloven fastsetter at opplæringen skal strekke seg over minst 38 skoleuker innenfor en ramme på 45 sammenhengende uker." sqref="C13" xr:uid="{45EC4236-45FC-42FF-96E5-3BE0CDBB201A}"/>
    <dataValidation allowBlank="1" showInputMessage="1" showErrorMessage="1" promptTitle="Tilrådning fra PPT-tjenesten" prompt="En sakkyndig vurdering skal ligge til grunn før kommunen beslutter om personen har rett til spesialpedagogisk hjelp eller ikke gjennom et enkeltvedtak. Den sakkyndige vurderingen skal munne ut i en skriftlig tilrådning fra PPT-tjenesten til kommunen." sqref="C45 C17" xr:uid="{BDC14A2B-EF4D-41D8-BF0D-2AF00CF14E99}"/>
    <dataValidation allowBlank="1" showInputMessage="1" showErrorMessage="1" promptTitle="Beregning av timelønn" prompt="I Oslo kommune beregnes timelønn etter:_x000a_Årslønn x 1500 / (Årsramme x 1687,5) = timelønn_x000a__x000a_I kommuner utenom Oslo beregnes timelønn etter:_x000a_Årslønn x 1400 x 100 / (Årsramme x 1687,5 x 112) = timelønn_x000a__x000a_Dette følger av hovedtariffavtalen § 12.4." sqref="C57:C58 C29:C30" xr:uid="{66292692-5E05-441E-BA1F-FBDEDAF7B4FF}"/>
    <dataValidation type="list" allowBlank="1" showInputMessage="1" showErrorMessage="1" sqref="E12" xr:uid="{0D6DB1C7-4988-4A16-941B-1611C59DC978}">
      <formula1>Område</formula1>
    </dataValidation>
    <dataValidation allowBlank="1" showInputMessage="1" showErrorMessage="1" promptTitle="Feriepenger" prompt="Feriepengene er 12 prosent ved fem ukers ferie. _x000a__x000a_Arbeidstakere over 60 år har rett på 14,3 prosent ved seks ukers ferie." sqref="C20" xr:uid="{E30EA25B-E108-4896-A217-41918762265C}"/>
    <dataValidation allowBlank="1" showInputMessage="1" showErrorMessage="1" promptTitle="Årslønn" prompt="_x000a_Årslønn defineres som personnens brutto årslønn før _x000a_eventuelle tillegg for overtid, feriepenger og lignende._x000a__x000a_Dette er samme beløp som er angitt i personnens arbeidskontrakt." sqref="E19 E47" xr:uid="{3EABDD78-AED6-4C7D-A7CA-4A2F9A6B0235}"/>
    <dataValidation allowBlank="1" showInputMessage="1" showErrorMessage="1" promptTitle="Tilrådning fra PPT-tjenesten" prompt="(à 60 minutter)_x000a__x000a_VIKTIG! Husk å omregne eventuelle undervisningstimer à 45 minutter til klokketimer._x000a__x000a_f.eks. 300 timer totalt à 45 minutter _x000a_= 300 totalt à 45 minutter x 0,75 _x000a_= 225 totalt à 60 minutter" sqref="E17 E45" xr:uid="{8EDE7612-C75E-4401-9E4F-77599D62F0F3}"/>
    <dataValidation allowBlank="1" showInputMessage="1" showErrorMessage="1" promptTitle="Pensjonsinnskudd" prompt="_x000a_Arbeidsgiveren betaler et beløp som tilsvarer minimum 2 prosent av arbeidstakerens lønn til pensjonsordningen. _x000a__x000a_Arbeidsgiver kan velge en høyere prosent, eller sats, innenfor rammene som står i pensjonslovene." sqref="E21 E49" xr:uid="{18ED043A-23AE-4A3F-8134-99084BCB3324}"/>
    <dataValidation allowBlank="1" showInputMessage="1" showErrorMessage="1" promptTitle="Arbeidsuker i tilskuddperioden" prompt="_x000a_Arbeidsuker defineres som uker skolepersonalet er på jobb. _x000a__x000a_Det vil si ekskludert de ukene skolepersonalet er på ferie, sykmeldt eller i permisjon." sqref="E26" xr:uid="{830778D1-B96B-46FD-93A9-BC88EA5FE9E8}"/>
    <dataValidation allowBlank="1" showInputMessage="1" showErrorMessage="1" promptTitle="Arbeidstimer per uke" prompt="_x000a_VIKTIG! Lønn for- og etterarbeid er allerede medregnet i timelønnen. Derfor skal det ikke legges til her._x000a__x000a_Arbeidstimer per uke defineres i denne sammenhengen som antall timer per uke, der skolepersonalet har direkte oppfølging med flyktningen." sqref="E25" xr:uid="{EEB6D1AA-0181-4486-9567-380D46EA8C25}"/>
    <dataValidation type="list" allowBlank="1" showInputMessage="1" showErrorMessage="1" error="Se arbeidsgiveravgift for din kommune her:_x000a_https://www.skatteetaten.no/satser/arbeidsgiveravgift-soneinndeling/_x000a__x000a_Sone   Sats _x000a_I           14,1 %_x000a_II          10,6 %_x000a_III           6,4 %_x000a_IV           5,1 %_x000a_IVa         7,9 %_x000a_" promptTitle="Arbeidsgiveravgift" prompt="_x000a_Arbeidsgiveravgiften er regionalt differensiert og  fastsettes av Stortinget hvert år._x000a__x000a_Se arbeidsgiveravgift for din kommune her:_x000a_https://www.skatteetaten.no/satser/arbeidsgiveravgift-soneinndeling/" sqref="E22 E50" xr:uid="{18C1195C-EDDB-4D42-B896-D8A9597FDB22}">
      <mc:AlternateContent xmlns:x12ac="http://schemas.microsoft.com/office/spreadsheetml/2011/1/ac" xmlns:mc="http://schemas.openxmlformats.org/markup-compatibility/2006">
        <mc:Choice Requires="x12ac">
          <x12ac:list>"14,1%","10,6%","6,4%","5,1%","7,9%"</x12ac:list>
        </mc:Choice>
        <mc:Fallback>
          <formula1>"14,1%,10,6%,6,4%,5,1%,7,9%"</formula1>
        </mc:Fallback>
      </mc:AlternateContent>
    </dataValidation>
    <dataValidation type="list" allowBlank="1" showInputMessage="1" showErrorMessage="1" errorTitle="Feriepenger" error="Velg 12% eller 14,3%._x000a__x000a_Feriepengene er 12 prosent av feriepengegrunnlaget ved fem ukers ferie. _x000a_Arbeidstakere over 60 år har rett på 14,3 prosent av feriepengegrunnlaget ved seks ukers ferie." promptTitle="Feriepenger" prompt="_x000a_Feriepengene er 12 prosent av feriepengegrunnlaget ved fem ukers ferie. _x000a__x000a_Arbeidstakere over 60 år har rett på 14,3 prosent av feriepengegrunnlaget ved seks ukers ferie." sqref="E20 E48" xr:uid="{31E7F947-1EFB-40E9-AAF2-93006FBCE92E}">
      <mc:AlternateContent xmlns:x12ac="http://schemas.microsoft.com/office/spreadsheetml/2011/1/ac" xmlns:mc="http://schemas.openxmlformats.org/markup-compatibility/2006">
        <mc:Choice Requires="x12ac">
          <x12ac:list>12%,"14,3%"</x12ac:list>
        </mc:Choice>
        <mc:Fallback>
          <formula1>"12%,14,3%"</formula1>
        </mc:Fallback>
      </mc:AlternateContent>
    </dataValidation>
    <dataValidation allowBlank="1" showInputMessage="1" showErrorMessage="1" promptTitle="Arbeidstimer per uke" prompt="_x000a_Arbeidstimer per uke defineres i denne sammenhengen som antall timer per uke, der skolepersonalet har direkte oppfølging med flyktningen." sqref="E53" xr:uid="{60997707-9003-4DCC-9EDB-2E2144AC8641}"/>
    <dataValidation allowBlank="1" showInputMessage="1" showErrorMessage="1" promptTitle="Arbeidsuker i tilskuddperioden" prompt="_x000a_Arbeidsuker defineres som uker skolepersonalet er på jobb. _x000a__x000a_Det vil si ekskludert de ukene skolepersonalet er på ferie, sykmeldt, i permisjon, eller jobber med administrative opppgaver når skole er stengt." sqref="E54" xr:uid="{A38D4FE0-F2C4-41FA-88C9-21C22D633014}"/>
  </dataValidations>
  <hyperlinks>
    <hyperlink ref="D23" r:id="rId1" display="Finn din kommunes differensierte avgiftssats her" xr:uid="{7CE36162-808E-4543-863D-6A0EF758DDB9}"/>
    <hyperlink ref="D15" r:id="rId2" xr:uid="{21F3CCFA-CB1F-429F-987F-839292F5FD2C}"/>
    <hyperlink ref="D51" r:id="rId3" display="Finn din kommunes differensierte avgiftssats her" xr:uid="{8BF611A2-3D95-4BFC-B60F-993A7619A7E0}"/>
  </hyperlinks>
  <pageMargins left="0.7" right="0.7" top="0.75" bottom="0.75" header="0.3" footer="0.3"/>
  <pageSetup paperSize="256" orientation="portrait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CB1BF236-E1F9-44C4-A475-1223A525B614}">
            <xm:f>$E$14&lt;&gt;Innstillinger!B$19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E15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Årsramme (à 60 minutter)" prompt="_x000a_Årsramme er antall timer man skal undervise i et fag for at det skal utgjøre en 100 % stilling._x000a__x000a_For å omregne eventuelle undervisningstimer à 45 minutter til klokketimer, multipliser årsramme med 0,75." xr:uid="{721A196B-8CCC-4F39-B691-D1EFE5E35440}">
          <x14:formula1>
            <xm:f>Innstillinger!$B$14:$B$19</xm:f>
          </x14:formula1>
          <xm:sqref>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CF18-C5E9-4F72-A3B7-23E2B055DA7F}">
  <sheetPr codeName="Ark4">
    <tabColor rgb="FFF2E7E7"/>
    <pageSetUpPr autoPageBreaks="0"/>
  </sheetPr>
  <dimension ref="A1:Q71"/>
  <sheetViews>
    <sheetView showGridLines="0" zoomScaleNormal="100" workbookViewId="0">
      <pane ySplit="1" topLeftCell="A2" activePane="bottomLeft" state="frozen"/>
      <selection activeCell="C1" sqref="C1"/>
      <selection pane="bottomLeft" activeCell="E16" sqref="E16"/>
    </sheetView>
  </sheetViews>
  <sheetFormatPr baseColWidth="10" defaultColWidth="0" defaultRowHeight="0" customHeight="1" zeroHeight="1" x14ac:dyDescent="0.25"/>
  <cols>
    <col min="1" max="1" width="1.42578125" customWidth="1"/>
    <col min="2" max="3" width="4.28515625" customWidth="1"/>
    <col min="4" max="4" width="46" customWidth="1"/>
    <col min="5" max="5" width="24.28515625" bestFit="1" customWidth="1"/>
    <col min="6" max="6" width="39.5703125" customWidth="1"/>
    <col min="7" max="7" width="15.85546875" customWidth="1"/>
    <col min="8" max="8" width="4.28515625" customWidth="1"/>
    <col min="9" max="9" width="1.42578125" customWidth="1"/>
    <col min="10" max="10" width="11.42578125" hidden="1" customWidth="1"/>
    <col min="11" max="11" width="16.5703125" hidden="1" customWidth="1"/>
    <col min="12" max="12" width="5" hidden="1" customWidth="1"/>
    <col min="13" max="13" width="16.5703125" hidden="1" customWidth="1"/>
    <col min="14" max="14" width="11.5703125" hidden="1" customWidth="1"/>
    <col min="15" max="15" width="11.42578125" hidden="1" customWidth="1"/>
    <col min="16" max="16" width="16.140625" hidden="1" customWidth="1"/>
    <col min="17" max="17" width="12.140625" hidden="1" customWidth="1"/>
    <col min="18" max="16384" width="11.42578125" hidden="1"/>
  </cols>
  <sheetData>
    <row r="1" spans="1:16" ht="47.25" customHeight="1" x14ac:dyDescent="0.25">
      <c r="A1" s="8"/>
      <c r="B1" s="8"/>
      <c r="C1" s="155" t="s">
        <v>48</v>
      </c>
      <c r="D1" s="21"/>
      <c r="E1" s="8"/>
      <c r="F1" s="8"/>
      <c r="G1" s="8"/>
      <c r="H1" s="8"/>
      <c r="I1" s="8"/>
    </row>
    <row r="2" spans="1:16" ht="15" customHeight="1" x14ac:dyDescent="0.25">
      <c r="A2" s="8"/>
      <c r="B2" s="10"/>
      <c r="C2" s="10"/>
      <c r="D2" s="10"/>
      <c r="E2" s="10"/>
      <c r="F2" s="10"/>
      <c r="G2" s="10"/>
      <c r="H2" s="10"/>
      <c r="I2" s="8"/>
    </row>
    <row r="3" spans="1:16" ht="24" hidden="1" x14ac:dyDescent="0.4">
      <c r="A3" s="8"/>
      <c r="B3" s="10"/>
      <c r="C3" s="107" t="s">
        <v>16</v>
      </c>
      <c r="D3" s="106"/>
      <c r="E3" s="106"/>
      <c r="F3" s="106"/>
      <c r="G3" s="106"/>
      <c r="H3" s="10"/>
      <c r="I3" s="8"/>
    </row>
    <row r="4" spans="1:16" ht="22.5" x14ac:dyDescent="0.25">
      <c r="A4" s="8"/>
      <c r="B4" s="10"/>
      <c r="C4" s="104" t="s">
        <v>17</v>
      </c>
      <c r="D4" s="108" t="s">
        <v>49</v>
      </c>
      <c r="E4" s="105"/>
      <c r="F4" s="105"/>
      <c r="G4" s="105"/>
      <c r="H4" s="10"/>
      <c r="I4" s="8"/>
    </row>
    <row r="5" spans="1:16" ht="22.5" x14ac:dyDescent="0.25">
      <c r="A5" s="8"/>
      <c r="B5" s="10"/>
      <c r="C5" s="104" t="s">
        <v>17</v>
      </c>
      <c r="D5" s="108" t="s">
        <v>50</v>
      </c>
      <c r="E5" s="105"/>
      <c r="F5" s="105"/>
      <c r="G5" s="78"/>
      <c r="H5" s="10"/>
      <c r="I5" s="8"/>
    </row>
    <row r="6" spans="1:16" ht="22.5" x14ac:dyDescent="0.25">
      <c r="A6" s="8"/>
      <c r="B6" s="10"/>
      <c r="C6" s="104" t="s">
        <v>17</v>
      </c>
      <c r="D6" s="108" t="s">
        <v>51</v>
      </c>
      <c r="E6" s="78"/>
      <c r="F6" s="78"/>
      <c r="G6" s="78"/>
      <c r="H6" s="10"/>
      <c r="I6" s="8"/>
    </row>
    <row r="7" spans="1:16" ht="22.5" x14ac:dyDescent="0.25">
      <c r="A7" s="8"/>
      <c r="B7" s="10"/>
      <c r="C7" s="116" t="s">
        <v>19</v>
      </c>
      <c r="D7" s="108" t="s">
        <v>52</v>
      </c>
      <c r="E7" s="113"/>
      <c r="F7" s="113"/>
      <c r="G7" s="113"/>
      <c r="H7" s="10"/>
      <c r="I7" s="8"/>
    </row>
    <row r="8" spans="1:16" ht="22.5" x14ac:dyDescent="0.25">
      <c r="A8" s="8"/>
      <c r="B8" s="10"/>
      <c r="C8" s="116" t="s">
        <v>19</v>
      </c>
      <c r="D8" s="108" t="s">
        <v>53</v>
      </c>
      <c r="E8" s="113"/>
      <c r="F8" s="113"/>
      <c r="G8" s="113"/>
      <c r="H8" s="10"/>
      <c r="I8" s="8"/>
    </row>
    <row r="9" spans="1:16" ht="22.5" x14ac:dyDescent="0.25">
      <c r="A9" s="8"/>
      <c r="B9" s="10"/>
      <c r="C9" s="116" t="s">
        <v>19</v>
      </c>
      <c r="D9" s="108" t="s">
        <v>54</v>
      </c>
      <c r="E9" s="112"/>
      <c r="F9" s="113"/>
      <c r="G9" s="113"/>
      <c r="H9" s="10"/>
      <c r="I9" s="8"/>
    </row>
    <row r="10" spans="1:16" ht="15" customHeight="1" x14ac:dyDescent="0.25">
      <c r="A10" s="8"/>
      <c r="B10" s="10"/>
      <c r="C10" s="10"/>
      <c r="D10" s="10"/>
      <c r="E10" s="10"/>
      <c r="F10" s="10"/>
      <c r="G10" s="10"/>
      <c r="H10" s="10"/>
      <c r="I10" s="8"/>
    </row>
    <row r="11" spans="1:16" ht="15" customHeight="1" x14ac:dyDescent="0.25">
      <c r="A11" s="8"/>
      <c r="B11" s="10"/>
      <c r="C11" s="10"/>
      <c r="D11" s="10"/>
      <c r="E11" s="10"/>
      <c r="F11" s="10"/>
      <c r="G11" s="10"/>
      <c r="H11" s="10"/>
      <c r="I11" s="8"/>
    </row>
    <row r="12" spans="1:16" ht="15" x14ac:dyDescent="0.25">
      <c r="A12" s="8"/>
      <c r="B12" s="10"/>
      <c r="C12" s="1"/>
      <c r="D12" s="3"/>
      <c r="E12" s="61"/>
      <c r="H12" s="10"/>
      <c r="I12" s="8"/>
    </row>
    <row r="13" spans="1:16" ht="24" x14ac:dyDescent="0.4">
      <c r="A13" s="8"/>
      <c r="B13" s="10"/>
      <c r="C13" s="1"/>
      <c r="D13" s="2" t="s">
        <v>55</v>
      </c>
      <c r="E13" s="3"/>
      <c r="H13" s="10"/>
      <c r="I13" s="8"/>
      <c r="K13" s="62"/>
    </row>
    <row r="14" spans="1:16" ht="15" x14ac:dyDescent="0.25">
      <c r="A14" s="8"/>
      <c r="B14" s="10"/>
      <c r="C14" s="1"/>
      <c r="D14" s="70" t="s">
        <v>56</v>
      </c>
      <c r="E14" s="3"/>
      <c r="H14" s="10"/>
      <c r="I14" s="8"/>
      <c r="K14" s="62"/>
    </row>
    <row r="15" spans="1:16" ht="15" x14ac:dyDescent="0.25">
      <c r="A15" s="8"/>
      <c r="B15" s="10"/>
      <c r="C15" s="1"/>
      <c r="D15" s="3"/>
      <c r="E15" s="79"/>
      <c r="H15" s="10"/>
      <c r="I15" s="8"/>
      <c r="L15" s="63" t="s">
        <v>57</v>
      </c>
      <c r="M15" s="63" t="s">
        <v>58</v>
      </c>
      <c r="N15" s="63" t="s">
        <v>59</v>
      </c>
    </row>
    <row r="16" spans="1:16" ht="15.75" thickBot="1" x14ac:dyDescent="0.3">
      <c r="A16" s="8"/>
      <c r="B16" s="10"/>
      <c r="C16" s="1"/>
      <c r="D16" s="3" t="s">
        <v>60</v>
      </c>
      <c r="E16" s="88"/>
      <c r="F16" s="69" t="str">
        <f>IF(E16="","*obligatorisk","")</f>
        <v>*obligatorisk</v>
      </c>
      <c r="H16" s="10"/>
      <c r="I16" s="8"/>
      <c r="K16" t="s">
        <v>61</v>
      </c>
      <c r="L16" s="63" t="str">
        <f>IF(L18="Ja","",IF(E16&gt;=DATE(YEAR(E16),L20,1),YEAR(E16),YEAR(E16)-1))</f>
        <v/>
      </c>
      <c r="M16" s="64" t="e">
        <f>(DATE(L16+1,L20,1)-1)-(DATE(L16,L20,1))+1</f>
        <v>#VALUE!</v>
      </c>
      <c r="N16" s="65" t="str" cm="1">
        <f t="array" ref="N16">_xlfn.IFS(E17="","",E16="","",L19="JA",E17-E16,1=1,(DATE(L16+1,L20,1)-1)-E16+1)</f>
        <v/>
      </c>
      <c r="O16" s="66"/>
      <c r="P16" s="66"/>
    </row>
    <row r="17" spans="1:16" ht="15.75" thickTop="1" x14ac:dyDescent="0.25">
      <c r="A17" s="8"/>
      <c r="B17" s="10"/>
      <c r="C17" s="1"/>
      <c r="D17" s="3" t="s">
        <v>62</v>
      </c>
      <c r="E17" s="89"/>
      <c r="F17" s="69" t="str" cm="1">
        <f t="array" ref="F17">_xlfn.IFS(E17="","*obligatorisk",OR(E16="",E17=""),"",E16&gt;E17,"Utskrivingdato kan ikke være en dato som kommer før innskrivingdato.",DATE(YEAR(E16)+1,MONTH(E16),DAY(E16))=E17,"Perioden ikke overstige ett år.",DATE(YEAR(E16)+1,MONTH(E16),DAY(E16))-1&lt;E17,"Det totale antall dager kan ikke overstige 365 dager.",1=1,"")</f>
        <v>*obligatorisk</v>
      </c>
      <c r="H17" s="10"/>
      <c r="I17" s="8"/>
      <c r="K17" t="s">
        <v>63</v>
      </c>
      <c r="L17" s="63" t="str">
        <f>IF(L18="Ja","",IF(E17&gt;=DATE(YEAR(E17),L20,1),YEAR(E17),YEAR(E17)-1))</f>
        <v/>
      </c>
      <c r="M17" s="64" t="str">
        <f>IF(L19="Ja","",(DATE(L17+1,L20,1)-1)-(DATE(L17,L20,1))+1)</f>
        <v/>
      </c>
      <c r="N17" s="67" t="str">
        <f>IF(L19="Ja","",E17-(DATE(L17,L20,1))+1)</f>
        <v/>
      </c>
    </row>
    <row r="18" spans="1:16" ht="15" x14ac:dyDescent="0.25">
      <c r="A18" s="8"/>
      <c r="B18" s="10"/>
      <c r="C18" s="1"/>
      <c r="F18" s="82"/>
      <c r="H18" s="10"/>
      <c r="I18" s="8"/>
      <c r="K18" t="s">
        <v>64</v>
      </c>
      <c r="L18" s="67" t="str">
        <f>IF(OR(E16="",E17="",F17&lt;&gt;""),"Ja","Nei")</f>
        <v>Ja</v>
      </c>
    </row>
    <row r="19" spans="1:16" ht="15.75" thickBot="1" x14ac:dyDescent="0.3">
      <c r="A19" s="8"/>
      <c r="B19" s="10"/>
      <c r="C19" s="1"/>
      <c r="D19" s="3" t="str">
        <f>IF(L19="JA","Månedlig sats","Månedlig sats f.o.m. 1.jul."&amp;L16&amp;" t.o.m. 30.jun."&amp;L16+1)</f>
        <v>Månedlig sats</v>
      </c>
      <c r="E19" s="81" t="str">
        <f>_xlfn.XLOOKUP(L16,Innstillinger!$B$31:$B$36,Grunnstøtte,"-")</f>
        <v>-</v>
      </c>
      <c r="F19" s="152" t="str">
        <f>IF(L16="","",_xlfn.XLOOKUP(L16,Innstillinger!B31:B36,Innstillinger!L31:L36))</f>
        <v/>
      </c>
      <c r="H19" s="10"/>
      <c r="I19" s="8"/>
      <c r="K19" t="s">
        <v>65</v>
      </c>
      <c r="L19" s="67" t="str">
        <f>IF(L16=L17,"Ja","Nei")</f>
        <v>Ja</v>
      </c>
    </row>
    <row r="20" spans="1:16" ht="16.5" thickTop="1" thickBot="1" x14ac:dyDescent="0.3">
      <c r="A20" s="8"/>
      <c r="B20" s="10"/>
      <c r="C20" s="1"/>
      <c r="D20" s="3" t="str">
        <f>IF(L19="JA","Daglig sats","Daglig sats  f.o.m. 1.jul."&amp;L16&amp;" t.o.m. 30.jun."&amp;L16+1)</f>
        <v>Daglig sats</v>
      </c>
      <c r="E20" s="72" t="str">
        <f>IFERROR(E19*12/M16,"-")</f>
        <v>-</v>
      </c>
      <c r="F20" s="4"/>
      <c r="H20" s="10"/>
      <c r="I20" s="8"/>
      <c r="K20" t="s">
        <v>66</v>
      </c>
      <c r="L20" s="80">
        <v>7</v>
      </c>
    </row>
    <row r="21" spans="1:16" ht="15.75" thickTop="1" x14ac:dyDescent="0.25">
      <c r="A21" s="8"/>
      <c r="B21" s="10"/>
      <c r="C21" s="1"/>
      <c r="D21" s="3" t="str">
        <f>IF(L19="JA","Antall dager","Antall dager f.o.m. "&amp;TEXT(E16,"d.mmm.åååå")&amp;" t.o.m. 30.jun."&amp;L16+1)</f>
        <v>Antall dager</v>
      </c>
      <c r="E21" s="68" t="str">
        <f>N16</f>
        <v/>
      </c>
      <c r="F21" s="4"/>
      <c r="H21" s="10"/>
      <c r="I21" s="8"/>
    </row>
    <row r="22" spans="1:16" ht="15" x14ac:dyDescent="0.25">
      <c r="A22" s="8"/>
      <c r="B22" s="10"/>
      <c r="C22" s="1"/>
      <c r="F22" s="4"/>
      <c r="H22" s="10"/>
      <c r="I22" s="8"/>
      <c r="L22" s="67"/>
    </row>
    <row r="23" spans="1:16" ht="15.75" thickBot="1" x14ac:dyDescent="0.3">
      <c r="A23" s="8"/>
      <c r="B23" s="10"/>
      <c r="C23" s="1"/>
      <c r="D23" s="3" t="str">
        <f>IF(L19="JA","","Månedlig sats f.o.m. 1.jul."&amp;L17&amp;" t.o.m. 30.jun."&amp;L17+1)</f>
        <v/>
      </c>
      <c r="E23" s="81" t="str">
        <f>IF(L19="JA","",_xlfn.XLOOKUP(L17,Innstillinger!$B$31:$B$36,Grunnstøtte,"-"))</f>
        <v/>
      </c>
      <c r="F23" s="152" t="str">
        <f>IF(L19="JA","",_xlfn.XLOOKUP(L17,Innstillinger!B31:B36,Innstillinger!L31:L36))</f>
        <v/>
      </c>
      <c r="H23" s="10"/>
      <c r="I23" s="8"/>
      <c r="M23" s="66"/>
      <c r="N23" s="66"/>
      <c r="O23" s="66"/>
      <c r="P23" s="66"/>
    </row>
    <row r="24" spans="1:16" ht="16.5" thickTop="1" thickBot="1" x14ac:dyDescent="0.3">
      <c r="A24" s="8"/>
      <c r="B24" s="10"/>
      <c r="C24" s="1"/>
      <c r="D24" s="3" t="str">
        <f>IF(L19="JA","","Daglig sats  f.o.m. 1.jul."&amp;L17&amp;" t.o.m. 30.jun."&amp;L17+1)</f>
        <v/>
      </c>
      <c r="E24" s="72" t="str">
        <f>IFERROR(IF(L19="JA","",E23*12/M17),"-")</f>
        <v/>
      </c>
      <c r="F24" s="4"/>
      <c r="H24" s="10"/>
      <c r="I24" s="8"/>
      <c r="L24" s="67"/>
      <c r="N24" s="66"/>
      <c r="O24" s="66"/>
      <c r="P24" s="66"/>
    </row>
    <row r="25" spans="1:16" ht="15.75" thickTop="1" x14ac:dyDescent="0.25">
      <c r="A25" s="8"/>
      <c r="B25" s="10"/>
      <c r="C25" s="1"/>
      <c r="D25" s="3" t="str">
        <f>IF(L19="JA","","Antall dager f.o.m. 1.juli."&amp;L17&amp;" t.o.m. "&amp;TEXT(E17,"d.mmm.åååå"))</f>
        <v/>
      </c>
      <c r="E25" s="68" t="str">
        <f>N17</f>
        <v/>
      </c>
      <c r="F25" s="4"/>
      <c r="H25" s="10"/>
      <c r="I25" s="8"/>
      <c r="L25" s="67"/>
      <c r="N25" s="66"/>
      <c r="O25" s="66"/>
      <c r="P25" s="66"/>
    </row>
    <row r="26" spans="1:16" ht="15" x14ac:dyDescent="0.25">
      <c r="A26" s="8"/>
      <c r="B26" s="10"/>
      <c r="C26" s="1"/>
      <c r="F26" s="4"/>
      <c r="H26" s="10"/>
      <c r="I26" s="8"/>
      <c r="L26" s="67"/>
      <c r="N26" s="66"/>
      <c r="O26" s="66"/>
      <c r="P26" s="66"/>
    </row>
    <row r="27" spans="1:16" ht="5.25" customHeight="1" x14ac:dyDescent="0.25">
      <c r="A27" s="8"/>
      <c r="B27" s="10"/>
      <c r="C27" s="1"/>
      <c r="D27" s="3"/>
      <c r="E27" s="15"/>
      <c r="H27" s="10"/>
      <c r="I27" s="8"/>
    </row>
    <row r="28" spans="1:16" ht="18.75" x14ac:dyDescent="0.25">
      <c r="A28" s="8"/>
      <c r="B28" s="10"/>
      <c r="C28" s="1"/>
      <c r="D28" s="13" t="s">
        <v>31</v>
      </c>
      <c r="E28" s="14">
        <f>IF(L18="Nei",(E21*E20)+IF(L19="JA",0,(E25*E24)),0)</f>
        <v>0</v>
      </c>
      <c r="F28" s="4"/>
      <c r="H28" s="10"/>
      <c r="I28" s="8"/>
    </row>
    <row r="29" spans="1:16" ht="15" x14ac:dyDescent="0.25">
      <c r="A29" s="8"/>
      <c r="B29" s="10"/>
      <c r="C29" s="1"/>
      <c r="D29" s="4"/>
      <c r="E29" s="4"/>
      <c r="F29" s="4"/>
      <c r="H29" s="10"/>
      <c r="I29" s="8"/>
    </row>
    <row r="30" spans="1:16" ht="15" x14ac:dyDescent="0.25">
      <c r="A30" s="8"/>
      <c r="B30" s="10"/>
      <c r="C30" s="10"/>
      <c r="D30" s="10"/>
      <c r="E30" s="10"/>
      <c r="F30" s="10"/>
      <c r="G30" s="10"/>
      <c r="H30" s="10"/>
      <c r="I30" s="8"/>
    </row>
    <row r="31" spans="1:16" ht="15" x14ac:dyDescent="0.25">
      <c r="A31" s="8"/>
      <c r="B31" s="10"/>
      <c r="C31" s="10"/>
      <c r="D31" s="10"/>
      <c r="E31" s="10"/>
      <c r="F31" s="10"/>
      <c r="G31" s="10"/>
      <c r="H31" s="10"/>
      <c r="I31" s="8"/>
    </row>
    <row r="32" spans="1:16" ht="15" x14ac:dyDescent="0.25">
      <c r="A32" s="8"/>
      <c r="B32" s="10"/>
      <c r="C32" s="1"/>
      <c r="D32" s="3"/>
      <c r="E32" s="61"/>
      <c r="H32" s="10"/>
      <c r="I32" s="8"/>
    </row>
    <row r="33" spans="1:14" ht="24" x14ac:dyDescent="0.4">
      <c r="A33" s="8"/>
      <c r="B33" s="10"/>
      <c r="C33" s="1"/>
      <c r="D33" s="2" t="s">
        <v>67</v>
      </c>
      <c r="E33" s="3"/>
      <c r="H33" s="10"/>
      <c r="I33" s="8"/>
    </row>
    <row r="34" spans="1:14" ht="15" x14ac:dyDescent="0.25">
      <c r="A34" s="8"/>
      <c r="B34" s="10"/>
      <c r="C34" s="1"/>
      <c r="D34" s="3"/>
      <c r="E34" s="3"/>
      <c r="H34" s="10"/>
      <c r="I34" s="8"/>
    </row>
    <row r="35" spans="1:14" ht="15.75" thickBot="1" x14ac:dyDescent="0.3">
      <c r="A35" s="8"/>
      <c r="B35" s="10"/>
      <c r="C35" s="1"/>
      <c r="D35" s="117" t="s">
        <v>68</v>
      </c>
      <c r="E35" s="48"/>
      <c r="F35" s="69" t="str" cm="1">
        <f t="array" ref="F35">_xlfn.IFS(E35="velg fra liste…","*obligatorisk",E35="","*obligatorisk",TRUE,"")</f>
        <v>*obligatorisk</v>
      </c>
      <c r="H35" s="10"/>
      <c r="I35" s="8"/>
      <c r="L35" s="63" t="s">
        <v>57</v>
      </c>
      <c r="M35" s="63" t="s">
        <v>58</v>
      </c>
      <c r="N35" s="63" t="s">
        <v>59</v>
      </c>
    </row>
    <row r="36" spans="1:14" ht="16.5" thickTop="1" thickBot="1" x14ac:dyDescent="0.3">
      <c r="A36" s="8"/>
      <c r="B36" s="10"/>
      <c r="C36" s="1"/>
      <c r="D36" s="3" t="s">
        <v>69</v>
      </c>
      <c r="E36" s="88"/>
      <c r="F36" s="69" t="str">
        <f>IF(E36="","*obligatorisk","")</f>
        <v>*obligatorisk</v>
      </c>
      <c r="H36" s="10"/>
      <c r="I36" s="8"/>
      <c r="K36" t="s">
        <v>61</v>
      </c>
      <c r="L36" s="63" t="str">
        <f>IF(L38="Ja","",IF(E36&gt;=DATE(YEAR(E36),L40,1),YEAR(E36),YEAR(E36)-1))</f>
        <v/>
      </c>
      <c r="M36" s="64" t="e">
        <f>(DATE(L36+1,L40,1)-1)-(DATE(L36,L40,1))+1</f>
        <v>#VALUE!</v>
      </c>
      <c r="N36" s="65" t="str" cm="1">
        <f t="array" ref="N36">_xlfn.IFS(E37="","",E36="","",L39="JA",E37-E36,1=1,(DATE(L36+1,L40,1)-1)-E36+1)</f>
        <v/>
      </c>
    </row>
    <row r="37" spans="1:14" ht="15.75" thickTop="1" x14ac:dyDescent="0.25">
      <c r="A37" s="8"/>
      <c r="B37" s="10"/>
      <c r="C37" s="1"/>
      <c r="D37" s="3" t="s">
        <v>62</v>
      </c>
      <c r="E37" s="89"/>
      <c r="F37" s="69" t="str" cm="1">
        <f t="array" ref="F37">_xlfn.IFS(E37="","*obligatorisk",OR(E36="",E37=""),"",E36&gt;E37,"Utskrivingdato kan ikke være en dato som kommer før innskrivingdato.",DATE(YEAR(E36)+1,MONTH(E36),DAY(E36))=E37,"Perioden ikke overstige ett år.",DATE(YEAR(E36)+1,MONTH(E36),DAY(E36))-1&lt;E37,"Det totale antall dager kan ikke overstige 365 dager.",1=1,"")</f>
        <v>*obligatorisk</v>
      </c>
      <c r="H37" s="10"/>
      <c r="I37" s="8"/>
      <c r="K37" t="s">
        <v>63</v>
      </c>
      <c r="L37" s="63" t="str">
        <f>IF(L38="Ja","",IF(E37&gt;=DATE(YEAR(E37),L40,1),YEAR(E37),YEAR(E37)-1))</f>
        <v/>
      </c>
      <c r="M37" s="64" t="str">
        <f>IF(L39="Ja","",(DATE(L37+1,L40,1)-1)-(DATE(L37,L40,1))+1)</f>
        <v/>
      </c>
      <c r="N37" s="67" t="str">
        <f>IF(L39="Ja","",E37-(DATE(L37,L40,1))+1)</f>
        <v/>
      </c>
    </row>
    <row r="38" spans="1:14" ht="15" x14ac:dyDescent="0.25">
      <c r="A38" s="8"/>
      <c r="B38" s="10"/>
      <c r="C38" s="1"/>
      <c r="F38" s="69"/>
      <c r="H38" s="10"/>
      <c r="I38" s="8"/>
      <c r="K38" t="s">
        <v>70</v>
      </c>
      <c r="L38" s="67" t="str">
        <f>IF(OR(E36="",E37="",F37&lt;&gt;"",F35&lt;&gt;""),"Ja","Nei")</f>
        <v>Ja</v>
      </c>
    </row>
    <row r="39" spans="1:14" ht="15.75" thickBot="1" x14ac:dyDescent="0.3">
      <c r="A39" s="8"/>
      <c r="B39" s="10"/>
      <c r="C39" s="1"/>
      <c r="D39" s="3" t="str">
        <f>IF(L39="JA","Månedlig sats","Månedlig sats for "&amp;L36)</f>
        <v>Månedlig sats</v>
      </c>
      <c r="E39" s="81" t="str" cm="1">
        <f t="array" ref="E39">_xlfn.XLOOKUP(L36,Innstillinger!$B$31:$B$36,IF(E35="31.12.2021 eller før",Før2022,Beredskapshjem),"-")</f>
        <v>-</v>
      </c>
      <c r="F39" s="152" t="str">
        <f>IF(L36="","",_xlfn.XLOOKUP(L36,Innstillinger!B23:B28,Innstillinger!L23:L28))</f>
        <v/>
      </c>
      <c r="H39" s="10"/>
      <c r="I39" s="8"/>
      <c r="K39" t="s">
        <v>65</v>
      </c>
      <c r="L39" s="67" t="str">
        <f>IF(L36=L37,"Ja","Nei")</f>
        <v>Ja</v>
      </c>
    </row>
    <row r="40" spans="1:14" ht="16.5" thickTop="1" thickBot="1" x14ac:dyDescent="0.3">
      <c r="A40" s="8"/>
      <c r="B40" s="10"/>
      <c r="C40" s="1"/>
      <c r="D40" s="3" t="str">
        <f>IF(L39="JA","Daglig sats","Daglig sats for "&amp;L36)</f>
        <v>Daglig sats</v>
      </c>
      <c r="E40" s="72" t="str">
        <f>IFERROR(E39*12/M36,"-")</f>
        <v>-</v>
      </c>
      <c r="F40" s="4"/>
      <c r="H40" s="10"/>
      <c r="I40" s="8"/>
      <c r="K40" t="s">
        <v>66</v>
      </c>
      <c r="L40" s="80">
        <v>1</v>
      </c>
    </row>
    <row r="41" spans="1:14" ht="15.75" thickTop="1" x14ac:dyDescent="0.25">
      <c r="A41" s="8"/>
      <c r="B41" s="10"/>
      <c r="C41" s="1"/>
      <c r="D41" s="3" t="str">
        <f>IF(L39="JA","Antall dager","Antall dager for "&amp;L36)</f>
        <v>Antall dager</v>
      </c>
      <c r="E41" s="68" t="str">
        <f>N36</f>
        <v/>
      </c>
      <c r="H41" s="10"/>
      <c r="I41" s="8"/>
    </row>
    <row r="42" spans="1:14" ht="15" x14ac:dyDescent="0.25">
      <c r="A42" s="8"/>
      <c r="B42" s="10"/>
      <c r="C42" s="1"/>
      <c r="H42" s="10"/>
      <c r="I42" s="8"/>
    </row>
    <row r="43" spans="1:14" ht="15.75" thickBot="1" x14ac:dyDescent="0.3">
      <c r="A43" s="8"/>
      <c r="B43" s="10"/>
      <c r="C43" s="1"/>
      <c r="D43" s="3" t="str">
        <f>IF(L39="JA","","Månedlig sats for "&amp;L37)</f>
        <v/>
      </c>
      <c r="E43" s="81" t="str" cm="1">
        <f t="array" ref="E43">IF(L39="JA","",_xlfn.XLOOKUP(L37,Innstillinger!$B$31:$B$36,IF(E35="Før 2022",Før2022,Beredskapshjem),""))</f>
        <v/>
      </c>
      <c r="F43" s="152" t="str">
        <f>IF(L39="JA","",_xlfn.XLOOKUP(L37,Innstillinger!B23:B28,Innstillinger!L23:L28))</f>
        <v/>
      </c>
      <c r="H43" s="10"/>
      <c r="I43" s="8"/>
    </row>
    <row r="44" spans="1:14" ht="16.5" thickTop="1" thickBot="1" x14ac:dyDescent="0.3">
      <c r="A44" s="8"/>
      <c r="B44" s="10"/>
      <c r="C44" s="1"/>
      <c r="D44" s="3" t="str">
        <f>IF(L39="JA","","Daglig sats for "&amp;L37)</f>
        <v/>
      </c>
      <c r="E44" s="72" t="str">
        <f>IF(L39="JA","",E43*12/M37)</f>
        <v/>
      </c>
      <c r="H44" s="10"/>
      <c r="I44" s="8"/>
    </row>
    <row r="45" spans="1:14" ht="15.75" thickTop="1" x14ac:dyDescent="0.25">
      <c r="A45" s="8"/>
      <c r="B45" s="10"/>
      <c r="C45" s="1"/>
      <c r="D45" s="3" t="str">
        <f>IF(L39="JA","","Antall dager for "&amp;L37)</f>
        <v/>
      </c>
      <c r="E45" s="68" t="str">
        <f>N37</f>
        <v/>
      </c>
      <c r="H45" s="10"/>
      <c r="I45" s="8"/>
    </row>
    <row r="46" spans="1:14" ht="15" x14ac:dyDescent="0.25">
      <c r="A46" s="8"/>
      <c r="B46" s="10"/>
      <c r="C46" s="1"/>
      <c r="H46" s="10"/>
      <c r="I46" s="8"/>
    </row>
    <row r="47" spans="1:14" ht="5.25" customHeight="1" x14ac:dyDescent="0.25">
      <c r="A47" s="8"/>
      <c r="B47" s="10"/>
      <c r="C47" s="1"/>
      <c r="D47" s="3"/>
      <c r="E47" s="15"/>
      <c r="H47" s="10"/>
      <c r="I47" s="8"/>
    </row>
    <row r="48" spans="1:14" ht="18.75" x14ac:dyDescent="0.25">
      <c r="A48" s="8"/>
      <c r="B48" s="10"/>
      <c r="C48" s="1"/>
      <c r="D48" s="13" t="s">
        <v>31</v>
      </c>
      <c r="E48" s="14">
        <f>IF(L38="Nei",(E41*E40)+IF(L39="JA",0,(E45*E44)),0)</f>
        <v>0</v>
      </c>
      <c r="H48" s="10"/>
      <c r="I48" s="8"/>
    </row>
    <row r="49" spans="1:16" ht="15" x14ac:dyDescent="0.25">
      <c r="A49" s="8"/>
      <c r="B49" s="10"/>
      <c r="C49" s="1"/>
      <c r="D49" s="3"/>
      <c r="E49" s="71"/>
      <c r="H49" s="10"/>
      <c r="I49" s="8"/>
    </row>
    <row r="50" spans="1:16" ht="15" x14ac:dyDescent="0.25">
      <c r="A50" s="8"/>
      <c r="B50" s="10"/>
      <c r="C50" s="10"/>
      <c r="D50" s="10"/>
      <c r="E50" s="10"/>
      <c r="F50" s="10"/>
      <c r="G50" s="10"/>
      <c r="H50" s="10"/>
      <c r="I50" s="8"/>
    </row>
    <row r="51" spans="1:16" ht="15" x14ac:dyDescent="0.25">
      <c r="A51" s="8"/>
      <c r="B51" s="10"/>
      <c r="C51" s="10"/>
      <c r="D51" s="10"/>
      <c r="E51" s="10"/>
      <c r="F51" s="10"/>
      <c r="G51" s="10"/>
      <c r="H51" s="10"/>
      <c r="I51" s="8"/>
    </row>
    <row r="52" spans="1:16" ht="15" x14ac:dyDescent="0.25">
      <c r="A52" s="8"/>
      <c r="B52" s="10"/>
      <c r="C52" s="1"/>
      <c r="D52" s="1"/>
      <c r="E52" s="1"/>
      <c r="F52" s="1"/>
      <c r="G52" s="1"/>
      <c r="H52" s="10"/>
      <c r="I52" s="8"/>
    </row>
    <row r="53" spans="1:16" ht="24" x14ac:dyDescent="0.4">
      <c r="A53" s="8"/>
      <c r="B53" s="10"/>
      <c r="C53" s="1"/>
      <c r="D53" s="2" t="s">
        <v>71</v>
      </c>
      <c r="E53" s="3"/>
      <c r="H53" s="10"/>
      <c r="I53" s="8"/>
      <c r="K53" s="62"/>
    </row>
    <row r="54" spans="1:16" ht="15" x14ac:dyDescent="0.25">
      <c r="A54" s="8"/>
      <c r="B54" s="10"/>
      <c r="C54" s="1"/>
      <c r="D54" s="3"/>
      <c r="E54" s="3"/>
      <c r="H54" s="10"/>
      <c r="I54" s="8"/>
      <c r="L54" s="63" t="s">
        <v>57</v>
      </c>
      <c r="M54" s="63" t="s">
        <v>58</v>
      </c>
      <c r="N54" s="63" t="s">
        <v>59</v>
      </c>
    </row>
    <row r="55" spans="1:16" ht="15.75" thickBot="1" x14ac:dyDescent="0.3">
      <c r="A55" s="8"/>
      <c r="B55" s="10"/>
      <c r="C55" s="1"/>
      <c r="D55" s="3" t="s">
        <v>60</v>
      </c>
      <c r="E55" s="88"/>
      <c r="F55" s="69" t="str">
        <f>IF(E55="","*obligatorisk","")</f>
        <v>*obligatorisk</v>
      </c>
      <c r="H55" s="10"/>
      <c r="I55" s="8"/>
      <c r="K55" t="s">
        <v>61</v>
      </c>
      <c r="L55" s="63" t="str">
        <f>IF(L57="Ja","",IF(E55&gt;=DATE(YEAR(E55),L59,1),YEAR(E55),YEAR(E55)-1))</f>
        <v/>
      </c>
      <c r="M55" s="64" t="e">
        <f>(DATE(L55+1,L59,1)-1)-(DATE(L55,L59,1))+1</f>
        <v>#VALUE!</v>
      </c>
      <c r="N55" s="65" t="str" cm="1">
        <f t="array" ref="N55">_xlfn.IFS(E56="","",E55="","",L58="JA",E56-E55,1=1,(DATE(L55+1,L59,1)-1)-E55+1)</f>
        <v/>
      </c>
      <c r="P55" s="5"/>
    </row>
    <row r="56" spans="1:16" ht="15.75" thickTop="1" x14ac:dyDescent="0.25">
      <c r="A56" s="8"/>
      <c r="B56" s="10"/>
      <c r="C56" s="1"/>
      <c r="D56" s="3" t="s">
        <v>62</v>
      </c>
      <c r="E56" s="89"/>
      <c r="F56" s="69" t="str" cm="1">
        <f t="array" ref="F56">_xlfn.IFS(E56="","*obligatorisk",OR(E55="",E56=""),"",E55&gt;E56,"Utskrivingdato kan ikke være en dato som kommer før innskrivingdato.",DATE(YEAR(E55)+1,MONTH(E55),DAY(E55))=E56,"Perioden ikke overstige ett år.",DATE(YEAR(E55)+1,MONTH(E55),DAY(E55))-1&lt;E56,"Det totale antall dager kan ikke overstige 365 dager.",1=1,"")</f>
        <v>*obligatorisk</v>
      </c>
      <c r="H56" s="10"/>
      <c r="I56" s="8"/>
      <c r="K56" t="s">
        <v>63</v>
      </c>
      <c r="L56" s="63" t="str">
        <f>IF(L57="Ja","",IF(E56&gt;=DATE(YEAR(E56),L59,1),YEAR(E56),YEAR(E56)-1))</f>
        <v/>
      </c>
      <c r="M56" s="64" t="str">
        <f>IF(L58="Ja","",(DATE(L56+1,L59,1)-1)-(DATE(L56,L59,1))+1)</f>
        <v/>
      </c>
      <c r="N56" s="67" t="str">
        <f>IF(L58="Ja","",E56-(DATE(L56,L59,1))+1)</f>
        <v/>
      </c>
      <c r="P56" s="5"/>
    </row>
    <row r="57" spans="1:16" ht="15" x14ac:dyDescent="0.25">
      <c r="A57" s="8"/>
      <c r="B57" s="10"/>
      <c r="C57" s="1"/>
      <c r="H57" s="10"/>
      <c r="I57" s="8"/>
      <c r="K57" t="s">
        <v>64</v>
      </c>
      <c r="L57" s="67" t="str">
        <f>IF(OR(E55="",E56="",F56&lt;&gt;""),"Ja","Nei")</f>
        <v>Ja</v>
      </c>
    </row>
    <row r="58" spans="1:16" ht="15.75" thickBot="1" x14ac:dyDescent="0.3">
      <c r="A58" s="8"/>
      <c r="B58" s="10"/>
      <c r="C58" s="1"/>
      <c r="D58" s="3" t="str">
        <f>IF(L58="JA","Månedlig sats","Månedlig sats for "&amp;L55)</f>
        <v>Månedlig sats</v>
      </c>
      <c r="E58" s="81" t="str">
        <f>_xlfn.XLOOKUP(L55,Innstillinger!$B$31:$B$36,Institusjon,"-")</f>
        <v>-</v>
      </c>
      <c r="F58" s="152" t="str">
        <f>IF(L55="","",_xlfn.XLOOKUP(L36,Innstillinger!B23:B28,Innstillinger!L23:L28))</f>
        <v/>
      </c>
      <c r="H58" s="10"/>
      <c r="I58" s="8"/>
      <c r="K58" t="s">
        <v>65</v>
      </c>
      <c r="L58" s="67" t="str">
        <f>IF(L55=L56,"Ja","Nei")</f>
        <v>Ja</v>
      </c>
      <c r="O58" s="67"/>
    </row>
    <row r="59" spans="1:16" ht="16.5" customHeight="1" thickTop="1" thickBot="1" x14ac:dyDescent="0.3">
      <c r="A59" s="8"/>
      <c r="B59" s="10"/>
      <c r="C59" s="1"/>
      <c r="D59" s="3" t="str">
        <f>IF(L58="JA","Daglig sats","Daglig sats for "&amp;L55)</f>
        <v>Daglig sats</v>
      </c>
      <c r="E59" s="72" t="str">
        <f>IFERROR(E58*12/M55,"-")</f>
        <v>-</v>
      </c>
      <c r="F59" s="4"/>
      <c r="H59" s="10"/>
      <c r="I59" s="8"/>
      <c r="K59" t="s">
        <v>66</v>
      </c>
      <c r="L59" s="80">
        <v>1</v>
      </c>
    </row>
    <row r="60" spans="1:16" ht="16.5" customHeight="1" thickTop="1" x14ac:dyDescent="0.25">
      <c r="A60" s="8"/>
      <c r="B60" s="10"/>
      <c r="C60" s="1"/>
      <c r="D60" s="3" t="str">
        <f>IF(L58="JA","Antall dager","Antall dager for "&amp;L55)</f>
        <v>Antall dager</v>
      </c>
      <c r="E60" s="68" t="str">
        <f>N55</f>
        <v/>
      </c>
      <c r="H60" s="10"/>
      <c r="I60" s="8"/>
    </row>
    <row r="61" spans="1:16" ht="16.5" customHeight="1" x14ac:dyDescent="0.25">
      <c r="A61" s="8"/>
      <c r="B61" s="10"/>
      <c r="C61" s="1"/>
      <c r="H61" s="10"/>
      <c r="I61" s="8"/>
      <c r="L61" s="67"/>
    </row>
    <row r="62" spans="1:16" ht="16.5" customHeight="1" thickBot="1" x14ac:dyDescent="0.3">
      <c r="A62" s="8"/>
      <c r="B62" s="10"/>
      <c r="C62" s="1"/>
      <c r="D62" s="3" t="str">
        <f>IF(L58="JA","","Månedlig sats for "&amp;L56)</f>
        <v/>
      </c>
      <c r="E62" s="81" t="str">
        <f>IF(L58="JA","",_xlfn.XLOOKUP(L56,Innstillinger!$B$31:$B$36,Institusjon,""))</f>
        <v/>
      </c>
      <c r="F62" s="152" t="str">
        <f>IF(L58="JA","",_xlfn.XLOOKUP(L55,Innstillinger!B23:B28,Innstillinger!L23:L28))</f>
        <v/>
      </c>
      <c r="H62" s="10"/>
      <c r="I62" s="8"/>
    </row>
    <row r="63" spans="1:16" ht="16.5" customHeight="1" thickTop="1" thickBot="1" x14ac:dyDescent="0.3">
      <c r="A63" s="8"/>
      <c r="B63" s="10"/>
      <c r="C63" s="1"/>
      <c r="D63" s="3" t="str">
        <f>IF(L58="JA","","Daglig sats for "&amp;L56)</f>
        <v/>
      </c>
      <c r="E63" s="72" t="str">
        <f>IF(L58="JA","",E62*12/M56)</f>
        <v/>
      </c>
      <c r="H63" s="10"/>
      <c r="I63" s="8"/>
    </row>
    <row r="64" spans="1:16" ht="16.5" customHeight="1" thickTop="1" x14ac:dyDescent="0.25">
      <c r="A64" s="8"/>
      <c r="B64" s="10"/>
      <c r="C64" s="1"/>
      <c r="D64" s="3" t="str">
        <f>IF(L58="JA","","Antall dager for "&amp;L56)</f>
        <v/>
      </c>
      <c r="E64" s="68" t="str">
        <f>N56</f>
        <v/>
      </c>
      <c r="H64" s="10"/>
      <c r="I64" s="8"/>
    </row>
    <row r="65" spans="1:9" ht="16.5" customHeight="1" x14ac:dyDescent="0.25">
      <c r="A65" s="8"/>
      <c r="B65" s="10"/>
      <c r="C65" s="1"/>
      <c r="H65" s="10"/>
      <c r="I65" s="8"/>
    </row>
    <row r="66" spans="1:9" ht="5.25" customHeight="1" x14ac:dyDescent="0.25">
      <c r="A66" s="8"/>
      <c r="B66" s="10"/>
      <c r="C66" s="1"/>
      <c r="D66" s="3"/>
      <c r="E66" s="15"/>
      <c r="H66" s="10"/>
      <c r="I66" s="8"/>
    </row>
    <row r="67" spans="1:9" ht="18.75" x14ac:dyDescent="0.25">
      <c r="A67" s="8"/>
      <c r="B67" s="10"/>
      <c r="C67" s="1"/>
      <c r="D67" s="13" t="s">
        <v>31</v>
      </c>
      <c r="E67" s="14">
        <f>IF(L57="Nei",(E60*E59)+IF(L58="JA",0,(E64*E63)),0)</f>
        <v>0</v>
      </c>
      <c r="H67" s="10"/>
      <c r="I67" s="8"/>
    </row>
    <row r="68" spans="1:9" ht="15" x14ac:dyDescent="0.25">
      <c r="A68" s="8"/>
      <c r="B68" s="10"/>
      <c r="C68" s="1"/>
      <c r="D68" s="3"/>
      <c r="E68" s="4"/>
      <c r="H68" s="10"/>
      <c r="I68" s="8"/>
    </row>
    <row r="69" spans="1:9" ht="15" x14ac:dyDescent="0.25">
      <c r="A69" s="8"/>
      <c r="B69" s="10"/>
      <c r="C69" s="10"/>
      <c r="D69" s="10"/>
      <c r="E69" s="10"/>
      <c r="F69" s="10"/>
      <c r="G69" s="10"/>
      <c r="H69" s="10"/>
      <c r="I69" s="8"/>
    </row>
    <row r="70" spans="1:9" ht="15" x14ac:dyDescent="0.25">
      <c r="A70" s="8"/>
      <c r="B70" s="10"/>
      <c r="C70" s="10"/>
      <c r="D70" s="10"/>
      <c r="E70" s="10"/>
      <c r="F70" s="10"/>
      <c r="G70" s="10"/>
      <c r="H70" s="10"/>
      <c r="I70" s="8"/>
    </row>
    <row r="71" spans="1:9" ht="6" customHeight="1" x14ac:dyDescent="0.25">
      <c r="A71" s="8"/>
      <c r="B71" s="8"/>
      <c r="C71" s="8"/>
      <c r="D71" s="8"/>
      <c r="E71" s="8"/>
      <c r="F71" s="8"/>
      <c r="G71" s="8"/>
      <c r="H71" s="8"/>
      <c r="I71" s="8"/>
    </row>
  </sheetData>
  <sheetProtection algorithmName="SHA-512" hashValue="bPwpuZpNSlzBpmIUMoT1QKJBCjFSc836JPeH+6SnAWk9LVsLqbqmmHC10fSbLA1gra91cIyMqWu67+fpK8BUkw==" saltValue="IjlnlTl1dOCX23D29K6C/w==" spinCount="100000" sheet="1" objects="1" scenarios="1"/>
  <conditionalFormatting sqref="E23:E25 E43:E45 E49 E62:E64">
    <cfRule type="expression" dxfId="0" priority="2">
      <formula>E23=""</formula>
    </cfRule>
  </conditionalFormatting>
  <dataValidations disablePrompts="1" count="1">
    <dataValidation type="list" allowBlank="1" showInputMessage="1" showErrorMessage="1" sqref="E35" xr:uid="{91E7311D-244C-49B0-BC60-D780FF073DA7}">
      <formula1>"Velg fra liste…,31.12.2021 eller før,01.01.2022 eller etter"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10C3-02D3-401E-A47D-EA55CF1FA5CE}">
  <sheetPr codeName="Ark5">
    <tabColor rgb="FFF2E7E7"/>
    <pageSetUpPr autoPageBreaks="0"/>
  </sheetPr>
  <dimension ref="A1:R34"/>
  <sheetViews>
    <sheetView showGridLines="0" zoomScaleNormal="100" workbookViewId="0">
      <pane ySplit="1" topLeftCell="A2" activePane="bottomLeft" state="frozen"/>
      <selection activeCell="C1" sqref="C1"/>
      <selection pane="bottomLeft" activeCell="I14" sqref="I14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46.85546875" customWidth="1"/>
    <col min="5" max="5" width="12.85546875" bestFit="1" customWidth="1"/>
    <col min="6" max="6" width="14.85546875" customWidth="1"/>
    <col min="7" max="7" width="10.28515625" customWidth="1"/>
    <col min="8" max="8" width="9.5703125" customWidth="1"/>
    <col min="9" max="9" width="16.42578125" customWidth="1"/>
    <col min="10" max="10" width="6.140625" customWidth="1"/>
    <col min="11" max="11" width="4.28515625" customWidth="1"/>
    <col min="12" max="12" width="1.42578125" customWidth="1"/>
    <col min="13" max="17" width="11.42578125" hidden="1" customWidth="1"/>
    <col min="18" max="18" width="0" hidden="1" customWidth="1"/>
    <col min="19" max="16384" width="11.42578125" hidden="1"/>
  </cols>
  <sheetData>
    <row r="1" spans="1:12" ht="47.25" customHeight="1" x14ac:dyDescent="0.25">
      <c r="A1" s="8"/>
      <c r="B1" s="8"/>
      <c r="C1" s="155" t="s">
        <v>72</v>
      </c>
      <c r="D1" s="9"/>
      <c r="E1" s="9"/>
      <c r="F1" s="8"/>
      <c r="G1" s="8"/>
      <c r="H1" s="8"/>
      <c r="I1" s="8"/>
      <c r="J1" s="8"/>
      <c r="K1" s="8"/>
      <c r="L1" s="8"/>
    </row>
    <row r="2" spans="1:12" ht="15" customHeight="1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07" t="s">
        <v>16</v>
      </c>
      <c r="D3" s="106"/>
      <c r="E3" s="106"/>
      <c r="F3" s="106"/>
      <c r="G3" s="106"/>
      <c r="H3" s="106"/>
      <c r="I3" s="106"/>
      <c r="J3" s="106"/>
      <c r="K3" s="10"/>
      <c r="L3" s="8"/>
    </row>
    <row r="4" spans="1:12" ht="22.5" customHeight="1" x14ac:dyDescent="0.25">
      <c r="A4" s="8"/>
      <c r="B4" s="10"/>
      <c r="C4" s="104" t="s">
        <v>17</v>
      </c>
      <c r="D4" s="108" t="s">
        <v>73</v>
      </c>
      <c r="E4" s="110"/>
      <c r="F4" s="110"/>
      <c r="G4" s="110"/>
      <c r="H4" s="110"/>
      <c r="I4" s="110"/>
      <c r="J4" s="110"/>
      <c r="K4" s="10"/>
      <c r="L4" s="8"/>
    </row>
    <row r="5" spans="1:12" ht="22.5" customHeight="1" x14ac:dyDescent="0.25">
      <c r="A5" s="8"/>
      <c r="B5" s="10"/>
      <c r="C5" s="104" t="s">
        <v>17</v>
      </c>
      <c r="D5" s="108" t="s">
        <v>74</v>
      </c>
      <c r="E5" s="110"/>
      <c r="F5" s="110"/>
      <c r="G5" s="110"/>
      <c r="H5" s="110"/>
      <c r="I5" s="110"/>
      <c r="J5" s="110"/>
      <c r="K5" s="10"/>
      <c r="L5" s="8"/>
    </row>
    <row r="6" spans="1:12" ht="22.5" customHeight="1" x14ac:dyDescent="0.25">
      <c r="A6" s="8"/>
      <c r="B6" s="10"/>
      <c r="C6" s="116" t="s">
        <v>19</v>
      </c>
      <c r="D6" s="108" t="s">
        <v>75</v>
      </c>
      <c r="E6" s="102"/>
      <c r="F6" s="154"/>
      <c r="G6" s="102"/>
      <c r="H6" s="102"/>
      <c r="I6" s="102"/>
      <c r="J6" s="102"/>
      <c r="K6" s="10"/>
      <c r="L6" s="8"/>
    </row>
    <row r="7" spans="1:12" ht="22.5" customHeight="1" x14ac:dyDescent="0.25">
      <c r="A7" s="8"/>
      <c r="B7" s="10"/>
      <c r="C7" s="116" t="s">
        <v>19</v>
      </c>
      <c r="D7" s="108" t="s">
        <v>76</v>
      </c>
      <c r="E7" s="102"/>
      <c r="F7" s="102"/>
      <c r="G7" s="102"/>
      <c r="H7" s="102"/>
      <c r="I7" s="102"/>
      <c r="J7" s="102"/>
      <c r="K7" s="10"/>
      <c r="L7" s="8"/>
    </row>
    <row r="8" spans="1:12" ht="22.5" customHeight="1" x14ac:dyDescent="0.25">
      <c r="A8" s="8"/>
      <c r="B8" s="10"/>
      <c r="C8" s="116" t="s">
        <v>19</v>
      </c>
      <c r="D8" s="108" t="s">
        <v>77</v>
      </c>
      <c r="E8" s="108"/>
      <c r="F8" s="102"/>
      <c r="G8" s="102"/>
      <c r="H8" s="102"/>
      <c r="I8" s="102"/>
      <c r="J8" s="102"/>
      <c r="K8" s="10"/>
      <c r="L8" s="8"/>
    </row>
    <row r="9" spans="1:12" ht="15" customHeight="1" x14ac:dyDescent="0.25">
      <c r="A9" s="8"/>
      <c r="B9" s="10"/>
      <c r="C9" s="76"/>
      <c r="D9" s="76"/>
      <c r="E9" s="76"/>
      <c r="F9" s="76"/>
      <c r="G9" s="76"/>
      <c r="H9" s="10"/>
      <c r="I9" s="10"/>
      <c r="J9" s="10"/>
      <c r="K9" s="10"/>
      <c r="L9" s="8"/>
    </row>
    <row r="10" spans="1:12" ht="15" customHeight="1" x14ac:dyDescent="0.25">
      <c r="A10" s="8"/>
      <c r="B10" s="10"/>
      <c r="C10" s="76"/>
      <c r="D10" s="76"/>
      <c r="E10" s="76"/>
      <c r="F10" s="76"/>
      <c r="G10" s="76"/>
      <c r="H10" s="10"/>
      <c r="I10" s="10"/>
      <c r="J10" s="10"/>
      <c r="K10" s="10"/>
      <c r="L10" s="8"/>
    </row>
    <row r="11" spans="1:12" x14ac:dyDescent="0.25">
      <c r="A11" s="8"/>
      <c r="B11" s="10"/>
      <c r="C11" s="1"/>
      <c r="D11" s="32"/>
      <c r="E11" s="32"/>
      <c r="F11" s="1"/>
      <c r="K11" s="10"/>
      <c r="L11" s="8"/>
    </row>
    <row r="12" spans="1:12" ht="24" x14ac:dyDescent="0.4">
      <c r="A12" s="8"/>
      <c r="B12" s="10"/>
      <c r="C12" s="1"/>
      <c r="D12" s="2" t="s">
        <v>78</v>
      </c>
      <c r="E12" s="2"/>
      <c r="F12" s="1"/>
      <c r="K12" s="10"/>
      <c r="L12" s="8"/>
    </row>
    <row r="13" spans="1:12" x14ac:dyDescent="0.25">
      <c r="A13" s="8"/>
      <c r="B13" s="10"/>
      <c r="C13" s="1"/>
      <c r="D13" s="32"/>
      <c r="E13" s="32"/>
      <c r="K13" s="10"/>
      <c r="L13" s="8"/>
    </row>
    <row r="14" spans="1:12" ht="30" x14ac:dyDescent="0.25">
      <c r="A14" s="8"/>
      <c r="B14" s="10"/>
      <c r="C14" s="1"/>
      <c r="D14" s="33" t="s">
        <v>79</v>
      </c>
      <c r="E14" s="34" t="s">
        <v>80</v>
      </c>
      <c r="F14" s="6" t="s">
        <v>81</v>
      </c>
      <c r="G14" s="6" t="s">
        <v>82</v>
      </c>
      <c r="H14" s="6" t="s">
        <v>83</v>
      </c>
      <c r="I14" s="35" t="s">
        <v>84</v>
      </c>
      <c r="J14" s="34"/>
      <c r="K14" s="10"/>
      <c r="L14" s="8"/>
    </row>
    <row r="15" spans="1:12" ht="15.75" thickBot="1" x14ac:dyDescent="0.3">
      <c r="A15" s="8"/>
      <c r="B15" s="10"/>
      <c r="C15" s="1"/>
      <c r="D15" s="24"/>
      <c r="E15" s="96">
        <v>0</v>
      </c>
      <c r="F15" s="25">
        <v>0</v>
      </c>
      <c r="G15" s="30">
        <v>0</v>
      </c>
      <c r="H15" s="52">
        <v>0</v>
      </c>
      <c r="I15" s="99">
        <f>E15*F15*G15*H15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26"/>
      <c r="E16" s="97">
        <v>0</v>
      </c>
      <c r="F16" s="22">
        <v>0</v>
      </c>
      <c r="G16" s="23">
        <v>0</v>
      </c>
      <c r="H16" s="53">
        <v>0</v>
      </c>
      <c r="I16" s="100">
        <f t="shared" ref="I16:I22" si="0">E16*F16*G16*H16</f>
        <v>0</v>
      </c>
      <c r="K16" s="10"/>
      <c r="L16" s="8"/>
    </row>
    <row r="17" spans="1:12" ht="16.5" thickTop="1" thickBot="1" x14ac:dyDescent="0.3">
      <c r="A17" s="8"/>
      <c r="B17" s="10"/>
      <c r="C17" s="1"/>
      <c r="D17" s="26"/>
      <c r="E17" s="97">
        <v>0</v>
      </c>
      <c r="F17" s="22">
        <v>0</v>
      </c>
      <c r="G17" s="23">
        <v>0</v>
      </c>
      <c r="H17" s="53">
        <v>0</v>
      </c>
      <c r="I17" s="100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26"/>
      <c r="E18" s="97"/>
      <c r="F18" s="22"/>
      <c r="G18" s="23"/>
      <c r="H18" s="53"/>
      <c r="I18" s="100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26"/>
      <c r="E19" s="97"/>
      <c r="F19" s="22"/>
      <c r="G19" s="23"/>
      <c r="H19" s="53"/>
      <c r="I19" s="100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75"/>
      <c r="E20" s="97"/>
      <c r="F20" s="22"/>
      <c r="G20" s="23"/>
      <c r="H20" s="53"/>
      <c r="I20" s="100">
        <f t="shared" si="0"/>
        <v>0</v>
      </c>
      <c r="K20" s="10"/>
      <c r="L20" s="8"/>
    </row>
    <row r="21" spans="1:12" ht="16.5" thickTop="1" thickBot="1" x14ac:dyDescent="0.3">
      <c r="A21" s="8"/>
      <c r="B21" s="10"/>
      <c r="C21" s="1"/>
      <c r="D21" s="26"/>
      <c r="E21" s="97"/>
      <c r="F21" s="22"/>
      <c r="G21" s="23"/>
      <c r="H21" s="53"/>
      <c r="I21" s="100">
        <f t="shared" si="0"/>
        <v>0</v>
      </c>
      <c r="K21" s="10"/>
      <c r="L21" s="8"/>
    </row>
    <row r="22" spans="1:12" ht="15.75" thickTop="1" x14ac:dyDescent="0.25">
      <c r="A22" s="8"/>
      <c r="B22" s="10"/>
      <c r="C22" s="1"/>
      <c r="D22" s="27"/>
      <c r="E22" s="98"/>
      <c r="F22" s="28"/>
      <c r="G22" s="28"/>
      <c r="H22" s="54"/>
      <c r="I22" s="101">
        <f t="shared" si="0"/>
        <v>0</v>
      </c>
      <c r="K22" s="10"/>
      <c r="L22" s="8"/>
    </row>
    <row r="23" spans="1:12" x14ac:dyDescent="0.25">
      <c r="A23" s="8"/>
      <c r="B23" s="10"/>
      <c r="C23" s="1"/>
      <c r="D23" s="32"/>
      <c r="K23" s="10"/>
      <c r="L23" s="8"/>
    </row>
    <row r="24" spans="1:12" ht="24" x14ac:dyDescent="0.4">
      <c r="A24" s="8"/>
      <c r="B24" s="10"/>
      <c r="C24" s="1"/>
      <c r="D24" s="2" t="s">
        <v>85</v>
      </c>
      <c r="K24" s="10"/>
      <c r="L24" s="8"/>
    </row>
    <row r="25" spans="1:12" x14ac:dyDescent="0.25">
      <c r="A25" s="8"/>
      <c r="B25" s="10"/>
      <c r="C25" s="1"/>
      <c r="D25" s="33"/>
      <c r="E25" s="34" t="s">
        <v>80</v>
      </c>
      <c r="F25" s="6" t="s">
        <v>86</v>
      </c>
      <c r="G25" s="6"/>
      <c r="H25" s="6"/>
      <c r="I25" s="35" t="s">
        <v>84</v>
      </c>
      <c r="J25" s="34"/>
      <c r="K25" s="10"/>
      <c r="L25" s="8"/>
    </row>
    <row r="26" spans="1:12" ht="15.75" thickBot="1" x14ac:dyDescent="0.3">
      <c r="A26" s="8"/>
      <c r="B26" s="10"/>
      <c r="C26" s="1"/>
      <c r="D26" s="24" t="s">
        <v>87</v>
      </c>
      <c r="E26" s="96">
        <v>0</v>
      </c>
      <c r="F26" s="25">
        <v>0</v>
      </c>
      <c r="G26" s="36"/>
      <c r="H26" s="55"/>
      <c r="I26" s="99">
        <f>E26*F26</f>
        <v>0</v>
      </c>
      <c r="K26" s="10"/>
      <c r="L26" s="8"/>
    </row>
    <row r="27" spans="1:12" ht="15.75" thickTop="1" x14ac:dyDescent="0.25">
      <c r="A27" s="8"/>
      <c r="B27" s="10"/>
      <c r="C27" s="1"/>
      <c r="D27" s="27"/>
      <c r="E27" s="98"/>
      <c r="F27" s="31"/>
      <c r="G27" s="37"/>
      <c r="H27" s="56"/>
      <c r="I27" s="101">
        <f t="shared" ref="I27" si="1">E27*F27*G27*H27</f>
        <v>0</v>
      </c>
      <c r="K27" s="10"/>
      <c r="L27" s="8"/>
    </row>
    <row r="28" spans="1:12" x14ac:dyDescent="0.25">
      <c r="A28" s="8"/>
      <c r="B28" s="10"/>
      <c r="C28" s="1"/>
      <c r="D28" s="32"/>
      <c r="E28" s="32"/>
      <c r="K28" s="10"/>
      <c r="L28" s="8"/>
    </row>
    <row r="29" spans="1:12" ht="18.75" x14ac:dyDescent="0.25">
      <c r="A29" s="8"/>
      <c r="B29" s="11"/>
      <c r="C29" s="32"/>
      <c r="D29" s="32"/>
      <c r="E29" s="32"/>
      <c r="F29" s="13" t="s">
        <v>31</v>
      </c>
      <c r="G29" s="94"/>
      <c r="H29" s="94"/>
      <c r="I29" s="14">
        <f>MIN(SUM(I15:I27),30000)</f>
        <v>0</v>
      </c>
      <c r="K29" s="10"/>
      <c r="L29" s="8"/>
    </row>
    <row r="30" spans="1:12" x14ac:dyDescent="0.25">
      <c r="A30" s="8"/>
      <c r="B30" s="11"/>
      <c r="C30" s="32"/>
      <c r="D30" s="32"/>
      <c r="E30" s="32"/>
      <c r="I30" s="114" t="str">
        <f>IF(I29&lt;30000,"","Dere kan søke om inntil 30 000 kroner for dette tiltaket.")</f>
        <v/>
      </c>
      <c r="K30" s="10"/>
      <c r="L30" s="8"/>
    </row>
    <row r="31" spans="1:12" x14ac:dyDescent="0.25">
      <c r="A31" s="8"/>
      <c r="B31" s="10"/>
      <c r="C31" s="32"/>
      <c r="D31" s="32"/>
      <c r="E31" s="32"/>
      <c r="K31" s="10"/>
      <c r="L31" s="8"/>
    </row>
    <row r="32" spans="1:12" x14ac:dyDescent="0.25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8"/>
    </row>
    <row r="33" spans="1:12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8"/>
    </row>
    <row r="34" spans="1:12" ht="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sheetProtection algorithmName="SHA-512" hashValue="OJEcOxq3O5fM1h+V7+li/+cSthhrUwZ1FSqBgAO7M+9nbazQzc57m9qMixjRiwtRDc5IKwg3wj+DmJE6NSR4og==" saltValue="Bqe6n40Y3aOXPE/TSEudUg==" spinCount="100000" sheet="1" objects="1" scenarios="1"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6D26-21D2-4144-A999-F1009ED29F87}">
  <sheetPr codeName="Ark6">
    <tabColor rgb="FFF2E7E7"/>
    <pageSetUpPr autoPageBreaks="0"/>
  </sheetPr>
  <dimension ref="A1:J28"/>
  <sheetViews>
    <sheetView showGridLines="0" zoomScaleNormal="100" workbookViewId="0">
      <pane ySplit="1" topLeftCell="A2" activePane="bottomLeft" state="frozen"/>
      <selection activeCell="C1" sqref="C1"/>
      <selection pane="bottomLeft" activeCell="H7" sqref="H7"/>
    </sheetView>
  </sheetViews>
  <sheetFormatPr baseColWidth="10" defaultColWidth="0" defaultRowHeight="15" zeroHeight="1" x14ac:dyDescent="0.25"/>
  <cols>
    <col min="1" max="1" width="1.42578125" customWidth="1"/>
    <col min="2" max="3" width="4.28515625" customWidth="1"/>
    <col min="4" max="4" width="68.7109375" customWidth="1"/>
    <col min="5" max="5" width="14.140625" bestFit="1" customWidth="1"/>
    <col min="6" max="6" width="14.85546875" customWidth="1"/>
    <col min="7" max="7" width="16.42578125" customWidth="1"/>
    <col min="8" max="8" width="5.7109375" customWidth="1"/>
    <col min="9" max="9" width="4.28515625" customWidth="1"/>
    <col min="10" max="10" width="1.42578125" customWidth="1"/>
    <col min="11" max="16384" width="11.42578125" hidden="1"/>
  </cols>
  <sheetData>
    <row r="1" spans="1:10" ht="47.25" customHeight="1" x14ac:dyDescent="0.25">
      <c r="A1" s="8"/>
      <c r="B1" s="8"/>
      <c r="C1" s="155" t="s">
        <v>88</v>
      </c>
      <c r="D1" s="9"/>
      <c r="E1" s="9"/>
      <c r="F1" s="8"/>
      <c r="G1" s="8"/>
      <c r="H1" s="8"/>
      <c r="I1" s="8"/>
      <c r="J1" s="8"/>
    </row>
    <row r="2" spans="1:10" x14ac:dyDescent="0.25">
      <c r="A2" s="8"/>
      <c r="B2" s="10"/>
      <c r="C2" s="10"/>
      <c r="D2" s="10"/>
      <c r="E2" s="10"/>
      <c r="F2" s="10"/>
      <c r="G2" s="10"/>
      <c r="H2" s="10"/>
      <c r="I2" s="10"/>
      <c r="J2" s="8"/>
    </row>
    <row r="3" spans="1:10" ht="24" hidden="1" x14ac:dyDescent="0.4">
      <c r="A3" s="8"/>
      <c r="B3" s="10"/>
      <c r="C3" s="107" t="s">
        <v>16</v>
      </c>
      <c r="D3" s="106"/>
      <c r="E3" s="106"/>
      <c r="F3" s="106"/>
      <c r="G3" s="106"/>
      <c r="H3" s="106"/>
      <c r="I3" s="10"/>
      <c r="J3" s="8"/>
    </row>
    <row r="4" spans="1:10" ht="22.5" x14ac:dyDescent="0.25">
      <c r="A4" s="8"/>
      <c r="B4" s="10"/>
      <c r="C4" s="104" t="s">
        <v>17</v>
      </c>
      <c r="D4" s="108" t="s">
        <v>88</v>
      </c>
      <c r="E4" s="106"/>
      <c r="F4" s="106"/>
      <c r="G4" s="106"/>
      <c r="H4" s="106"/>
      <c r="I4" s="10"/>
      <c r="J4" s="8"/>
    </row>
    <row r="5" spans="1:10" ht="22.5" x14ac:dyDescent="0.25">
      <c r="A5" s="8"/>
      <c r="B5" s="10"/>
      <c r="C5" s="104" t="s">
        <v>17</v>
      </c>
      <c r="D5" s="108" t="s">
        <v>89</v>
      </c>
      <c r="E5" s="106"/>
      <c r="F5" s="106"/>
      <c r="G5" s="106"/>
      <c r="H5" s="106"/>
      <c r="I5" s="10"/>
      <c r="J5" s="8"/>
    </row>
    <row r="6" spans="1:10" ht="22.5" x14ac:dyDescent="0.25">
      <c r="A6" s="8"/>
      <c r="B6" s="10"/>
      <c r="C6" s="116" t="s">
        <v>19</v>
      </c>
      <c r="D6" s="108" t="s">
        <v>33</v>
      </c>
      <c r="E6" s="106"/>
      <c r="F6" s="106"/>
      <c r="G6" s="106"/>
      <c r="H6" s="106"/>
      <c r="I6" s="10"/>
      <c r="J6" s="8"/>
    </row>
    <row r="7" spans="1:10" ht="22.5" x14ac:dyDescent="0.25">
      <c r="A7" s="8"/>
      <c r="B7" s="10"/>
      <c r="C7" s="116" t="s">
        <v>19</v>
      </c>
      <c r="D7" s="108" t="s">
        <v>90</v>
      </c>
      <c r="E7" s="106"/>
      <c r="F7" s="106"/>
      <c r="G7" s="106"/>
      <c r="H7" s="106"/>
      <c r="I7" s="10"/>
      <c r="J7" s="8"/>
    </row>
    <row r="8" spans="1:10" ht="22.5" x14ac:dyDescent="0.25">
      <c r="A8" s="8"/>
      <c r="B8" s="10"/>
      <c r="C8" s="116" t="s">
        <v>19</v>
      </c>
      <c r="D8" s="108" t="s">
        <v>91</v>
      </c>
      <c r="E8" s="106"/>
      <c r="F8" s="106"/>
      <c r="G8" s="106"/>
      <c r="H8" s="106"/>
      <c r="I8" s="10"/>
      <c r="J8" s="8"/>
    </row>
    <row r="9" spans="1:10" x14ac:dyDescent="0.25">
      <c r="A9" s="8"/>
      <c r="B9" s="10"/>
      <c r="C9" s="76"/>
      <c r="D9" s="76"/>
      <c r="E9" s="76"/>
      <c r="F9" s="76"/>
      <c r="G9" s="10"/>
      <c r="H9" s="10"/>
      <c r="I9" s="10"/>
      <c r="J9" s="8"/>
    </row>
    <row r="10" spans="1:10" x14ac:dyDescent="0.25">
      <c r="A10" s="8"/>
      <c r="B10" s="10"/>
      <c r="C10" s="76"/>
      <c r="D10" s="76"/>
      <c r="E10" s="76"/>
      <c r="F10" s="76"/>
      <c r="G10" s="10"/>
      <c r="H10" s="10"/>
      <c r="I10" s="10"/>
      <c r="J10" s="8"/>
    </row>
    <row r="11" spans="1:10" x14ac:dyDescent="0.25">
      <c r="A11" s="8"/>
      <c r="B11" s="10"/>
      <c r="C11" s="1"/>
      <c r="D11" s="32"/>
      <c r="E11" s="32"/>
      <c r="F11" s="1"/>
      <c r="I11" s="10"/>
      <c r="J11" s="8"/>
    </row>
    <row r="12" spans="1:10" ht="24" x14ac:dyDescent="0.4">
      <c r="A12" s="8"/>
      <c r="B12" s="10"/>
      <c r="C12" s="1"/>
      <c r="D12" s="2" t="s">
        <v>92</v>
      </c>
      <c r="E12" s="2"/>
      <c r="F12" s="1"/>
      <c r="I12" s="10"/>
      <c r="J12" s="8"/>
    </row>
    <row r="13" spans="1:10" x14ac:dyDescent="0.25">
      <c r="A13" s="8"/>
      <c r="B13" s="10"/>
      <c r="C13" s="1"/>
      <c r="D13" s="32"/>
      <c r="E13" s="32"/>
      <c r="I13" s="10"/>
      <c r="J13" s="8"/>
    </row>
    <row r="14" spans="1:10" x14ac:dyDescent="0.25">
      <c r="A14" s="8"/>
      <c r="B14" s="10"/>
      <c r="C14" s="1"/>
      <c r="D14" s="115" t="s">
        <v>93</v>
      </c>
      <c r="E14" s="34" t="s">
        <v>80</v>
      </c>
      <c r="F14" s="6" t="s">
        <v>86</v>
      </c>
      <c r="G14" s="34" t="s">
        <v>84</v>
      </c>
      <c r="H14" s="34"/>
      <c r="I14" s="10"/>
      <c r="J14" s="8"/>
    </row>
    <row r="15" spans="1:10" ht="15.75" thickBot="1" x14ac:dyDescent="0.3">
      <c r="A15" s="8"/>
      <c r="B15" s="10"/>
      <c r="C15" s="1"/>
      <c r="D15" s="24"/>
      <c r="E15" s="96">
        <v>0</v>
      </c>
      <c r="F15" s="25">
        <v>0</v>
      </c>
      <c r="G15" s="99">
        <f>E15*F15</f>
        <v>0</v>
      </c>
      <c r="I15" s="10"/>
      <c r="J15" s="8"/>
    </row>
    <row r="16" spans="1:10" ht="16.5" thickTop="1" thickBot="1" x14ac:dyDescent="0.3">
      <c r="A16" s="8"/>
      <c r="B16" s="10"/>
      <c r="C16" s="1"/>
      <c r="D16" s="26"/>
      <c r="E16" s="97">
        <v>0</v>
      </c>
      <c r="F16" s="22">
        <v>0</v>
      </c>
      <c r="G16" s="100">
        <f t="shared" ref="G16:G21" si="0">E16*F16</f>
        <v>0</v>
      </c>
      <c r="I16" s="10"/>
      <c r="J16" s="8"/>
    </row>
    <row r="17" spans="1:10" ht="16.5" thickTop="1" thickBot="1" x14ac:dyDescent="0.3">
      <c r="A17" s="8"/>
      <c r="B17" s="10"/>
      <c r="C17" s="1"/>
      <c r="D17" s="26"/>
      <c r="E17" s="97">
        <v>0</v>
      </c>
      <c r="F17" s="22">
        <v>0</v>
      </c>
      <c r="G17" s="100">
        <f t="shared" si="0"/>
        <v>0</v>
      </c>
      <c r="I17" s="10"/>
      <c r="J17" s="8"/>
    </row>
    <row r="18" spans="1:10" ht="16.5" thickTop="1" thickBot="1" x14ac:dyDescent="0.3">
      <c r="A18" s="8"/>
      <c r="B18" s="10"/>
      <c r="C18" s="1"/>
      <c r="D18" s="26"/>
      <c r="E18" s="97"/>
      <c r="F18" s="22"/>
      <c r="G18" s="100">
        <f t="shared" si="0"/>
        <v>0</v>
      </c>
      <c r="I18" s="10"/>
      <c r="J18" s="8"/>
    </row>
    <row r="19" spans="1:10" ht="16.5" thickTop="1" thickBot="1" x14ac:dyDescent="0.3">
      <c r="A19" s="8"/>
      <c r="B19" s="10"/>
      <c r="C19" s="1"/>
      <c r="D19" s="26"/>
      <c r="E19" s="97"/>
      <c r="F19" s="22"/>
      <c r="G19" s="100">
        <f t="shared" si="0"/>
        <v>0</v>
      </c>
      <c r="I19" s="10"/>
      <c r="J19" s="8"/>
    </row>
    <row r="20" spans="1:10" ht="16.5" thickTop="1" thickBot="1" x14ac:dyDescent="0.3">
      <c r="A20" s="8"/>
      <c r="B20" s="10"/>
      <c r="C20" s="1"/>
      <c r="D20" s="75"/>
      <c r="E20" s="97"/>
      <c r="F20" s="22"/>
      <c r="G20" s="100">
        <f t="shared" si="0"/>
        <v>0</v>
      </c>
      <c r="I20" s="10"/>
      <c r="J20" s="8"/>
    </row>
    <row r="21" spans="1:10" ht="16.5" thickTop="1" thickBot="1" x14ac:dyDescent="0.3">
      <c r="A21" s="8"/>
      <c r="B21" s="10"/>
      <c r="C21" s="1"/>
      <c r="D21" s="26"/>
      <c r="E21" s="97"/>
      <c r="F21" s="22"/>
      <c r="G21" s="100">
        <f t="shared" si="0"/>
        <v>0</v>
      </c>
      <c r="I21" s="10"/>
      <c r="J21" s="8"/>
    </row>
    <row r="22" spans="1:10" ht="15.75" thickTop="1" x14ac:dyDescent="0.25">
      <c r="A22" s="8"/>
      <c r="B22" s="10"/>
      <c r="C22" s="1"/>
      <c r="D22" s="27"/>
      <c r="E22" s="98"/>
      <c r="F22" s="28"/>
      <c r="G22" s="101">
        <f>E22*F22</f>
        <v>0</v>
      </c>
      <c r="I22" s="10"/>
      <c r="J22" s="8"/>
    </row>
    <row r="23" spans="1:10" x14ac:dyDescent="0.25">
      <c r="A23" s="8"/>
      <c r="B23" s="10"/>
      <c r="C23" s="1"/>
      <c r="D23" s="32"/>
      <c r="I23" s="10"/>
      <c r="J23" s="8"/>
    </row>
    <row r="24" spans="1:10" ht="18.75" x14ac:dyDescent="0.25">
      <c r="A24" s="8"/>
      <c r="B24" s="11"/>
      <c r="C24" s="32"/>
      <c r="D24" s="32"/>
      <c r="E24" s="175" t="s">
        <v>31</v>
      </c>
      <c r="F24" s="176"/>
      <c r="G24" s="14">
        <f>SUM(G15:G22)</f>
        <v>0</v>
      </c>
      <c r="I24" s="10"/>
      <c r="J24" s="8"/>
    </row>
    <row r="25" spans="1:10" x14ac:dyDescent="0.25">
      <c r="A25" s="8"/>
      <c r="B25" s="10"/>
      <c r="C25" s="32"/>
      <c r="D25" s="32"/>
      <c r="E25" s="32"/>
      <c r="I25" s="10"/>
      <c r="J25" s="8"/>
    </row>
    <row r="26" spans="1:10" x14ac:dyDescent="0.25">
      <c r="A26" s="8"/>
      <c r="B26" s="10"/>
      <c r="C26" s="10"/>
      <c r="D26" s="10"/>
      <c r="E26" s="10"/>
      <c r="F26" s="10"/>
      <c r="G26" s="10"/>
      <c r="H26" s="10"/>
      <c r="I26" s="10"/>
      <c r="J26" s="8"/>
    </row>
    <row r="27" spans="1:10" x14ac:dyDescent="0.25">
      <c r="A27" s="8"/>
      <c r="B27" s="10"/>
      <c r="C27" s="10"/>
      <c r="D27" s="10"/>
      <c r="E27" s="10"/>
      <c r="F27" s="10"/>
      <c r="G27" s="10"/>
      <c r="H27" s="10"/>
      <c r="I27" s="10"/>
      <c r="J27" s="8"/>
    </row>
    <row r="28" spans="1:10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sheetProtection algorithmName="SHA-512" hashValue="B2ZZIdKCsV1D3plb8IXlg11tOl57O+UdATyTy5dWYGVUnK5UVFVSSsUYuHE58JNB9oKb3o4fp43U3yHijEcHFw==" saltValue="N0mpX7EJDBOXJ1BLT2GBPw==" spinCount="100000" sheet="1" objects="1" scenarios="1"/>
  <mergeCells count="1">
    <mergeCell ref="E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1240-D9C2-4C9A-811C-6DB75B25568A}">
  <sheetPr codeName="Ark7">
    <tabColor rgb="FFF2E7E7"/>
    <pageSetUpPr autoPageBreaks="0"/>
  </sheetPr>
  <dimension ref="A1:T29"/>
  <sheetViews>
    <sheetView showGridLines="0" zoomScaleNormal="100" workbookViewId="0">
      <pane ySplit="1" topLeftCell="A2" activePane="bottomLeft" state="frozen"/>
      <selection activeCell="F26" sqref="F26"/>
      <selection pane="bottomLeft" activeCell="D15" sqref="D15"/>
    </sheetView>
  </sheetViews>
  <sheetFormatPr baseColWidth="10" defaultColWidth="0" defaultRowHeight="15" zeroHeight="1" x14ac:dyDescent="0.25"/>
  <cols>
    <col min="1" max="1" width="1.42578125" customWidth="1"/>
    <col min="2" max="2" width="6.5703125" customWidth="1"/>
    <col min="3" max="3" width="4.28515625" customWidth="1"/>
    <col min="4" max="5" width="15.85546875" customWidth="1"/>
    <col min="6" max="6" width="38.85546875" customWidth="1"/>
    <col min="7" max="7" width="14.140625" bestFit="1" customWidth="1"/>
    <col min="8" max="8" width="14.85546875" customWidth="1"/>
    <col min="9" max="9" width="16.42578125" customWidth="1"/>
    <col min="10" max="10" width="6.85546875" customWidth="1"/>
    <col min="11" max="11" width="4.28515625" customWidth="1"/>
    <col min="12" max="12" width="1.42578125" customWidth="1"/>
    <col min="13" max="17" width="11.42578125" hidden="1" customWidth="1"/>
    <col min="18" max="20" width="0" hidden="1" customWidth="1"/>
    <col min="21" max="16384" width="11.42578125" hidden="1"/>
  </cols>
  <sheetData>
    <row r="1" spans="1:12" ht="47.25" customHeight="1" x14ac:dyDescent="0.25">
      <c r="A1" s="8"/>
      <c r="B1" s="8"/>
      <c r="C1" s="155" t="s">
        <v>94</v>
      </c>
      <c r="D1" s="9"/>
      <c r="E1" s="9"/>
      <c r="F1" s="9"/>
      <c r="G1" s="9"/>
      <c r="H1" s="8"/>
      <c r="I1" s="8"/>
      <c r="J1" s="8"/>
      <c r="K1" s="8"/>
      <c r="L1" s="8"/>
    </row>
    <row r="2" spans="1:12" x14ac:dyDescent="0.25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1:12" ht="24" hidden="1" x14ac:dyDescent="0.4">
      <c r="A3" s="8"/>
      <c r="B3" s="10"/>
      <c r="C3" s="107" t="s">
        <v>16</v>
      </c>
      <c r="D3" s="106"/>
      <c r="E3" s="106"/>
      <c r="F3" s="106"/>
      <c r="G3" s="106"/>
      <c r="H3" s="106"/>
      <c r="I3" s="106"/>
      <c r="J3" s="106"/>
      <c r="K3" s="10"/>
      <c r="L3" s="8"/>
    </row>
    <row r="4" spans="1:12" ht="22.5" x14ac:dyDescent="0.25">
      <c r="A4" s="8"/>
      <c r="B4" s="10"/>
      <c r="C4" s="104" t="s">
        <v>17</v>
      </c>
      <c r="D4" s="108" t="s">
        <v>95</v>
      </c>
      <c r="E4" s="106"/>
      <c r="F4" s="106"/>
      <c r="G4" s="106"/>
      <c r="H4" s="106"/>
      <c r="I4" s="106"/>
      <c r="J4" s="106"/>
      <c r="K4" s="10"/>
      <c r="L4" s="8"/>
    </row>
    <row r="5" spans="1:12" ht="22.5" x14ac:dyDescent="0.25">
      <c r="A5" s="8"/>
      <c r="B5" s="10"/>
      <c r="C5" s="104"/>
      <c r="D5" s="108" t="s">
        <v>96</v>
      </c>
      <c r="E5" s="106"/>
      <c r="F5" s="106"/>
      <c r="G5" s="106"/>
      <c r="H5" s="106"/>
      <c r="I5" s="106"/>
      <c r="J5" s="106"/>
      <c r="K5" s="10"/>
      <c r="L5" s="8"/>
    </row>
    <row r="6" spans="1:12" ht="22.5" x14ac:dyDescent="0.25">
      <c r="A6" s="8"/>
      <c r="B6" s="10"/>
      <c r="C6" s="104" t="s">
        <v>17</v>
      </c>
      <c r="D6" s="108" t="s">
        <v>97</v>
      </c>
      <c r="E6" s="106"/>
      <c r="F6" s="106"/>
      <c r="G6" s="106"/>
      <c r="H6" s="106"/>
      <c r="I6" s="106"/>
      <c r="J6" s="106"/>
      <c r="K6" s="10"/>
      <c r="L6" s="8"/>
    </row>
    <row r="7" spans="1:12" ht="22.5" x14ac:dyDescent="0.25">
      <c r="A7" s="8"/>
      <c r="B7" s="10"/>
      <c r="C7" s="116" t="s">
        <v>19</v>
      </c>
      <c r="D7" s="111" t="s">
        <v>98</v>
      </c>
      <c r="E7" s="106"/>
      <c r="F7" s="106"/>
      <c r="G7" s="106"/>
      <c r="H7" s="106"/>
      <c r="I7" s="106"/>
      <c r="J7" s="106"/>
      <c r="K7" s="10"/>
      <c r="L7" s="8"/>
    </row>
    <row r="8" spans="1:12" ht="22.5" x14ac:dyDescent="0.25">
      <c r="A8" s="8"/>
      <c r="B8" s="10"/>
      <c r="C8" s="116" t="s">
        <v>19</v>
      </c>
      <c r="D8" s="111" t="s">
        <v>99</v>
      </c>
      <c r="E8" s="106"/>
      <c r="F8" s="106"/>
      <c r="G8" s="106"/>
      <c r="H8" s="106"/>
      <c r="I8" s="106"/>
      <c r="J8" s="106"/>
      <c r="K8" s="10"/>
      <c r="L8" s="8"/>
    </row>
    <row r="9" spans="1:12" x14ac:dyDescent="0.25">
      <c r="A9" s="8"/>
      <c r="B9" s="10"/>
      <c r="C9" s="76"/>
      <c r="D9" s="76"/>
      <c r="E9" s="76"/>
      <c r="F9" s="76"/>
      <c r="G9" s="76"/>
      <c r="H9" s="76"/>
      <c r="I9" s="10"/>
      <c r="J9" s="10"/>
      <c r="K9" s="10"/>
      <c r="L9" s="8"/>
    </row>
    <row r="10" spans="1:12" x14ac:dyDescent="0.25">
      <c r="A10" s="8"/>
      <c r="B10" s="10"/>
      <c r="C10" s="76"/>
      <c r="D10" s="76"/>
      <c r="E10" s="76"/>
      <c r="F10" s="76"/>
      <c r="G10" s="76"/>
      <c r="H10" s="76"/>
      <c r="I10" s="10"/>
      <c r="J10" s="10"/>
      <c r="K10" s="10"/>
      <c r="L10" s="8"/>
    </row>
    <row r="11" spans="1:12" x14ac:dyDescent="0.25">
      <c r="A11" s="8"/>
      <c r="B11" s="10"/>
      <c r="C11" s="1"/>
      <c r="D11" s="32"/>
      <c r="E11" s="32"/>
      <c r="F11" s="32"/>
      <c r="G11" s="32"/>
      <c r="H11" s="1"/>
      <c r="K11" s="10"/>
      <c r="L11" s="8"/>
    </row>
    <row r="12" spans="1:12" ht="24" x14ac:dyDescent="0.4">
      <c r="A12" s="8"/>
      <c r="B12" s="10"/>
      <c r="C12" s="1"/>
      <c r="D12" s="2" t="s">
        <v>100</v>
      </c>
      <c r="E12" s="2"/>
      <c r="F12" s="2"/>
      <c r="G12" s="2"/>
      <c r="H12" s="1"/>
      <c r="K12" s="10"/>
      <c r="L12" s="8"/>
    </row>
    <row r="13" spans="1:12" x14ac:dyDescent="0.25">
      <c r="A13" s="8"/>
      <c r="B13" s="10"/>
      <c r="C13" s="1"/>
      <c r="D13" s="32"/>
      <c r="E13" s="32"/>
      <c r="F13" s="32"/>
      <c r="G13" s="32"/>
      <c r="K13" s="10"/>
      <c r="L13" s="8"/>
    </row>
    <row r="14" spans="1:12" ht="30" x14ac:dyDescent="0.25">
      <c r="A14" s="8"/>
      <c r="B14" s="10"/>
      <c r="C14" s="1"/>
      <c r="D14" s="85" t="s">
        <v>101</v>
      </c>
      <c r="E14" s="85" t="s">
        <v>102</v>
      </c>
      <c r="F14" s="6" t="s">
        <v>103</v>
      </c>
      <c r="G14" s="34" t="s">
        <v>104</v>
      </c>
      <c r="H14" s="6" t="s">
        <v>105</v>
      </c>
      <c r="I14" s="34" t="s">
        <v>84</v>
      </c>
      <c r="J14" s="34"/>
      <c r="K14" s="10"/>
      <c r="L14" s="8"/>
    </row>
    <row r="15" spans="1:12" ht="15.75" thickBot="1" x14ac:dyDescent="0.3">
      <c r="A15" s="8"/>
      <c r="B15" s="10"/>
      <c r="C15" s="1"/>
      <c r="D15" s="86"/>
      <c r="E15" s="86"/>
      <c r="F15" s="83"/>
      <c r="G15" s="96">
        <v>0</v>
      </c>
      <c r="H15" s="30">
        <v>0</v>
      </c>
      <c r="I15" s="99">
        <f>G15*H15</f>
        <v>0</v>
      </c>
      <c r="K15" s="10"/>
      <c r="L15" s="8"/>
    </row>
    <row r="16" spans="1:12" ht="16.5" thickTop="1" thickBot="1" x14ac:dyDescent="0.3">
      <c r="A16" s="8"/>
      <c r="B16" s="10"/>
      <c r="C16" s="1"/>
      <c r="D16" s="87"/>
      <c r="E16" s="87"/>
      <c r="F16" s="83"/>
      <c r="G16" s="97">
        <v>0</v>
      </c>
      <c r="H16" s="23">
        <v>0</v>
      </c>
      <c r="I16" s="100">
        <f t="shared" ref="I16:I22" si="0">G16*H16</f>
        <v>0</v>
      </c>
      <c r="K16" s="10"/>
      <c r="L16" s="8"/>
    </row>
    <row r="17" spans="1:12" ht="16.5" thickTop="1" thickBot="1" x14ac:dyDescent="0.3">
      <c r="A17" s="8"/>
      <c r="B17" s="10"/>
      <c r="C17" s="1"/>
      <c r="D17" s="87"/>
      <c r="E17" s="87"/>
      <c r="F17" s="83"/>
      <c r="G17" s="97">
        <v>0</v>
      </c>
      <c r="H17" s="23">
        <v>0</v>
      </c>
      <c r="I17" s="100">
        <f t="shared" si="0"/>
        <v>0</v>
      </c>
      <c r="K17" s="10"/>
      <c r="L17" s="8"/>
    </row>
    <row r="18" spans="1:12" ht="16.5" thickTop="1" thickBot="1" x14ac:dyDescent="0.3">
      <c r="A18" s="8"/>
      <c r="B18" s="10"/>
      <c r="C18" s="1"/>
      <c r="D18" s="87"/>
      <c r="E18" s="87"/>
      <c r="F18" s="83"/>
      <c r="G18" s="97"/>
      <c r="H18" s="23"/>
      <c r="I18" s="100">
        <f t="shared" si="0"/>
        <v>0</v>
      </c>
      <c r="K18" s="10"/>
      <c r="L18" s="8"/>
    </row>
    <row r="19" spans="1:12" ht="16.5" thickTop="1" thickBot="1" x14ac:dyDescent="0.3">
      <c r="A19" s="8"/>
      <c r="B19" s="10"/>
      <c r="C19" s="1"/>
      <c r="D19" s="87"/>
      <c r="E19" s="87"/>
      <c r="F19" s="83"/>
      <c r="G19" s="97"/>
      <c r="H19" s="23"/>
      <c r="I19" s="100">
        <f t="shared" si="0"/>
        <v>0</v>
      </c>
      <c r="K19" s="10"/>
      <c r="L19" s="8"/>
    </row>
    <row r="20" spans="1:12" ht="16.5" thickTop="1" thickBot="1" x14ac:dyDescent="0.3">
      <c r="A20" s="8"/>
      <c r="B20" s="10"/>
      <c r="C20" s="1"/>
      <c r="D20" s="87"/>
      <c r="E20" s="87"/>
      <c r="F20" s="83"/>
      <c r="G20" s="97"/>
      <c r="H20" s="23"/>
      <c r="I20" s="100">
        <f t="shared" si="0"/>
        <v>0</v>
      </c>
      <c r="K20" s="10"/>
      <c r="L20" s="8"/>
    </row>
    <row r="21" spans="1:12" ht="16.5" thickTop="1" thickBot="1" x14ac:dyDescent="0.3">
      <c r="A21" s="8"/>
      <c r="B21" s="10"/>
      <c r="C21" s="1"/>
      <c r="D21" s="87"/>
      <c r="E21" s="87"/>
      <c r="F21" s="83"/>
      <c r="G21" s="97"/>
      <c r="H21" s="23"/>
      <c r="I21" s="100">
        <f t="shared" si="0"/>
        <v>0</v>
      </c>
      <c r="K21" s="10"/>
      <c r="L21" s="8"/>
    </row>
    <row r="22" spans="1:12" ht="16.5" thickTop="1" thickBot="1" x14ac:dyDescent="0.3">
      <c r="A22" s="8"/>
      <c r="B22" s="10"/>
      <c r="C22" s="1"/>
      <c r="D22" s="87"/>
      <c r="E22" s="87"/>
      <c r="F22" s="83"/>
      <c r="G22" s="98"/>
      <c r="H22" s="28"/>
      <c r="I22" s="101">
        <f t="shared" si="0"/>
        <v>0</v>
      </c>
      <c r="K22" s="10"/>
      <c r="L22" s="8"/>
    </row>
    <row r="23" spans="1:12" ht="15.75" thickTop="1" x14ac:dyDescent="0.25">
      <c r="A23" s="8"/>
      <c r="B23" s="10"/>
      <c r="C23" s="1"/>
      <c r="D23" s="32"/>
      <c r="E23" s="32"/>
      <c r="F23" s="32"/>
      <c r="K23" s="10"/>
      <c r="L23" s="8"/>
    </row>
    <row r="24" spans="1:12" ht="18.75" x14ac:dyDescent="0.25">
      <c r="A24" s="8"/>
      <c r="B24" s="11"/>
      <c r="C24" s="32"/>
      <c r="D24" s="32"/>
      <c r="E24" s="32"/>
      <c r="F24" s="32"/>
      <c r="G24" s="175" t="s">
        <v>31</v>
      </c>
      <c r="H24" s="176"/>
      <c r="I24" s="14">
        <f>SUM(I15:I22)</f>
        <v>0</v>
      </c>
      <c r="K24" s="10"/>
      <c r="L24" s="8"/>
    </row>
    <row r="25" spans="1:12" x14ac:dyDescent="0.25">
      <c r="A25" s="8"/>
      <c r="B25" s="10"/>
      <c r="C25" s="32"/>
      <c r="D25" s="32"/>
      <c r="E25" s="32"/>
      <c r="F25" s="32"/>
      <c r="G25" s="32"/>
      <c r="K25" s="10"/>
      <c r="L25" s="8"/>
    </row>
    <row r="26" spans="1:12" x14ac:dyDescent="0.25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8"/>
    </row>
    <row r="27" spans="1:12" x14ac:dyDescent="0.2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8"/>
    </row>
    <row r="28" spans="1:12" ht="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idden="1" x14ac:dyDescent="0.25">
      <c r="A29" s="8"/>
    </row>
  </sheetData>
  <sheetProtection algorithmName="SHA-512" hashValue="1OmANaRWHF1Oak2PoDlR4vN+mctTwHX+OReqvRFoKSuRqzrX/SnD0YaBzpP9eJQLXOucJoBcBghr7lhERRvp4Q==" saltValue="Oj/OEPMxtTofID/BrPA62Q==" spinCount="100000" sheet="1" objects="1" scenarios="1"/>
  <mergeCells count="1">
    <mergeCell ref="G24:H24"/>
  </mergeCells>
  <dataValidations disablePrompts="1" count="1">
    <dataValidation type="list" allowBlank="1" showInputMessage="1" showErrorMessage="1" sqref="F15:F22" xr:uid="{ECB5CC07-E10C-46A3-A3FC-6DC3C9D822E8}">
      <formula1>"Velg fra liste...,Taxi,Buss,Annet"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F986-229D-41D8-A6A6-D16540DAA00B}">
  <sheetPr codeName="Ark8">
    <tabColor rgb="FFF15540"/>
    <pageSetUpPr autoPageBreaks="0"/>
  </sheetPr>
  <dimension ref="A1:M48"/>
  <sheetViews>
    <sheetView topLeftCell="A8" zoomScaleNormal="100" workbookViewId="0">
      <selection activeCell="F34" sqref="B34:F34"/>
    </sheetView>
  </sheetViews>
  <sheetFormatPr baseColWidth="10" defaultColWidth="0" defaultRowHeight="15" x14ac:dyDescent="0.25"/>
  <cols>
    <col min="1" max="1" width="4.28515625" customWidth="1"/>
    <col min="2" max="2" width="19.5703125" customWidth="1"/>
    <col min="3" max="3" width="14.5703125" customWidth="1"/>
    <col min="4" max="4" width="16.140625" bestFit="1" customWidth="1"/>
    <col min="5" max="5" width="14.5703125" customWidth="1"/>
    <col min="6" max="6" width="36.42578125" customWidth="1"/>
    <col min="7" max="7" width="7.140625" customWidth="1"/>
    <col min="8" max="8" width="45.7109375" bestFit="1" customWidth="1"/>
    <col min="9" max="9" width="3.7109375" customWidth="1"/>
    <col min="10" max="11" width="11.42578125" customWidth="1"/>
    <col min="12" max="12" width="23.140625" bestFit="1" customWidth="1"/>
    <col min="13" max="13" width="4.28515625" customWidth="1"/>
    <col min="14" max="16384" width="11.425781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6" x14ac:dyDescent="0.25">
      <c r="A4" s="7"/>
      <c r="B4" s="38" t="s">
        <v>106</v>
      </c>
      <c r="C4" s="38"/>
      <c r="D4" s="38"/>
      <c r="E4" s="38"/>
      <c r="F4" s="7"/>
      <c r="G4" s="7"/>
      <c r="H4" s="7"/>
      <c r="I4" s="7"/>
      <c r="J4" s="7"/>
      <c r="K4" s="7"/>
      <c r="L4" s="7"/>
      <c r="M4" s="7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39" t="s">
        <v>37</v>
      </c>
      <c r="C7" s="39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46" t="s">
        <v>107</v>
      </c>
      <c r="C8" s="73"/>
      <c r="D8" s="57"/>
      <c r="E8" s="57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0"/>
      <c r="B9" s="46" t="s">
        <v>38</v>
      </c>
      <c r="C9" s="73"/>
      <c r="D9" s="57"/>
      <c r="E9" s="57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0"/>
      <c r="B10" s="46" t="s">
        <v>108</v>
      </c>
      <c r="C10" s="73"/>
      <c r="D10" s="57"/>
      <c r="E10" s="57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39" t="s">
        <v>36</v>
      </c>
      <c r="C13" s="39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46" t="s">
        <v>107</v>
      </c>
      <c r="C14" s="73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0"/>
      <c r="B15" s="46" t="s">
        <v>109</v>
      </c>
      <c r="C15" s="73">
        <v>741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10"/>
      <c r="B16" s="46" t="s">
        <v>41</v>
      </c>
      <c r="C16" s="73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0"/>
      <c r="B17" s="46" t="s">
        <v>110</v>
      </c>
      <c r="C17" s="73">
        <v>635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0"/>
      <c r="B18" s="46" t="s">
        <v>111</v>
      </c>
      <c r="C18" s="73">
        <v>664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46" t="s">
        <v>112</v>
      </c>
      <c r="C19" s="121">
        <f>Skolepersonale!E15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 customHeight="1" x14ac:dyDescent="0.25">
      <c r="A22" s="10"/>
      <c r="B22" s="39" t="s">
        <v>113</v>
      </c>
      <c r="C22" s="60" t="s">
        <v>114</v>
      </c>
      <c r="D22" s="60" t="s">
        <v>115</v>
      </c>
      <c r="E22" s="40" t="s">
        <v>116</v>
      </c>
      <c r="F22" s="41"/>
      <c r="G22" s="41"/>
      <c r="H22" s="41"/>
      <c r="I22" s="41"/>
      <c r="J22" s="41"/>
      <c r="K22" s="41"/>
      <c r="L22" s="10"/>
      <c r="M22" s="10"/>
    </row>
    <row r="23" spans="1:13" x14ac:dyDescent="0.25">
      <c r="A23" s="10"/>
      <c r="B23" s="45">
        <v>2022</v>
      </c>
      <c r="C23" s="47">
        <v>170000</v>
      </c>
      <c r="D23" s="58">
        <v>85000</v>
      </c>
      <c r="E23" s="58">
        <v>37100</v>
      </c>
      <c r="F23" s="42" t="s">
        <v>117</v>
      </c>
      <c r="G23" s="43"/>
      <c r="H23" s="43"/>
      <c r="I23" s="43"/>
      <c r="J23" s="43"/>
      <c r="K23" s="44"/>
      <c r="L23" s="10" t="s">
        <v>118</v>
      </c>
      <c r="M23" s="10"/>
    </row>
    <row r="24" spans="1:13" x14ac:dyDescent="0.25">
      <c r="A24" s="10"/>
      <c r="B24" s="45">
        <v>2023</v>
      </c>
      <c r="C24" s="47">
        <v>175000</v>
      </c>
      <c r="D24" s="58">
        <v>87500</v>
      </c>
      <c r="E24" s="58">
        <v>38100</v>
      </c>
      <c r="F24" s="42" t="s">
        <v>119</v>
      </c>
      <c r="G24" s="43"/>
      <c r="H24" s="43"/>
      <c r="I24" s="43"/>
      <c r="J24" s="43"/>
      <c r="K24" s="44"/>
      <c r="L24" s="10" t="s">
        <v>118</v>
      </c>
      <c r="M24" s="10"/>
    </row>
    <row r="25" spans="1:13" x14ac:dyDescent="0.25">
      <c r="A25" s="10"/>
      <c r="B25" s="45">
        <v>2024</v>
      </c>
      <c r="C25" s="47">
        <v>182700</v>
      </c>
      <c r="D25" s="58">
        <v>91350</v>
      </c>
      <c r="E25" s="58">
        <v>39780</v>
      </c>
      <c r="F25" s="42" t="s">
        <v>120</v>
      </c>
      <c r="G25" s="43"/>
      <c r="H25" s="43"/>
      <c r="I25" s="43"/>
      <c r="J25" s="43"/>
      <c r="K25" s="44"/>
      <c r="L25" s="10" t="s">
        <v>118</v>
      </c>
      <c r="M25" s="10"/>
    </row>
    <row r="26" spans="1:13" x14ac:dyDescent="0.25">
      <c r="A26" s="10"/>
      <c r="B26" s="45">
        <v>2025</v>
      </c>
      <c r="C26" s="47">
        <v>190190</v>
      </c>
      <c r="D26" s="58">
        <v>95095</v>
      </c>
      <c r="E26" s="58">
        <v>41410</v>
      </c>
      <c r="F26" s="42" t="s">
        <v>121</v>
      </c>
      <c r="G26" s="43"/>
      <c r="H26" s="43"/>
      <c r="I26" s="43"/>
      <c r="J26" s="43"/>
      <c r="K26" s="44"/>
      <c r="L26" s="10" t="s">
        <v>118</v>
      </c>
      <c r="M26" s="10"/>
    </row>
    <row r="27" spans="1:13" x14ac:dyDescent="0.25">
      <c r="A27" s="10"/>
      <c r="B27" s="45">
        <v>2026</v>
      </c>
      <c r="C27" s="47">
        <f>C26</f>
        <v>190190</v>
      </c>
      <c r="D27" s="47">
        <f t="shared" ref="D27:D28" si="0">D26</f>
        <v>95095</v>
      </c>
      <c r="E27" s="47">
        <f t="shared" ref="E27:E28" si="1">E26</f>
        <v>41410</v>
      </c>
      <c r="F27" s="153" t="s">
        <v>122</v>
      </c>
      <c r="G27" s="43"/>
      <c r="H27" s="43"/>
      <c r="I27" s="43"/>
      <c r="J27" s="43"/>
      <c r="K27" s="44"/>
      <c r="L27" s="151" t="s">
        <v>123</v>
      </c>
      <c r="M27" s="10"/>
    </row>
    <row r="28" spans="1:13" x14ac:dyDescent="0.25">
      <c r="A28" s="10"/>
      <c r="B28" s="45">
        <v>2027</v>
      </c>
      <c r="C28" s="47">
        <f>C27</f>
        <v>190190</v>
      </c>
      <c r="D28" s="47">
        <f t="shared" si="0"/>
        <v>95095</v>
      </c>
      <c r="E28" s="47">
        <f t="shared" si="1"/>
        <v>41410</v>
      </c>
      <c r="F28" s="153" t="s">
        <v>122</v>
      </c>
      <c r="G28" s="43"/>
      <c r="H28" s="43"/>
      <c r="I28" s="43"/>
      <c r="J28" s="43"/>
      <c r="K28" s="44"/>
      <c r="L28" s="151" t="s">
        <v>123</v>
      </c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1"/>
      <c r="B30" s="39" t="s">
        <v>124</v>
      </c>
      <c r="C30" s="41"/>
      <c r="D30" s="41"/>
      <c r="E30" s="41"/>
      <c r="F30" s="41"/>
      <c r="G30" s="41"/>
      <c r="H30" s="41"/>
      <c r="I30" s="41"/>
      <c r="J30" s="41"/>
      <c r="K30" s="41"/>
      <c r="L30" s="10"/>
      <c r="M30" s="11"/>
    </row>
    <row r="31" spans="1:13" x14ac:dyDescent="0.25">
      <c r="A31" s="10"/>
      <c r="B31" s="45">
        <v>2022</v>
      </c>
      <c r="C31" s="47">
        <v>9383</v>
      </c>
      <c r="D31" s="58"/>
      <c r="E31" s="58"/>
      <c r="F31" s="42" t="s">
        <v>125</v>
      </c>
      <c r="G31" s="43"/>
      <c r="H31" s="43"/>
      <c r="I31" s="43"/>
      <c r="J31" s="43"/>
      <c r="K31" s="44"/>
      <c r="L31" s="10" t="s">
        <v>118</v>
      </c>
      <c r="M31" s="10"/>
    </row>
    <row r="32" spans="1:13" x14ac:dyDescent="0.25">
      <c r="A32" s="10"/>
      <c r="B32" s="45">
        <v>2023</v>
      </c>
      <c r="C32" s="47">
        <v>9885</v>
      </c>
      <c r="D32" s="58"/>
      <c r="E32" s="58"/>
      <c r="F32" s="42" t="s">
        <v>126</v>
      </c>
      <c r="G32" s="43"/>
      <c r="H32" s="43"/>
      <c r="I32" s="43"/>
      <c r="J32" s="43"/>
      <c r="K32" s="44"/>
      <c r="L32" s="10" t="s">
        <v>118</v>
      </c>
      <c r="M32" s="10"/>
    </row>
    <row r="33" spans="1:13" x14ac:dyDescent="0.25">
      <c r="A33" s="10"/>
      <c r="B33" s="45">
        <v>2024</v>
      </c>
      <c r="C33" s="47">
        <v>10336</v>
      </c>
      <c r="D33" s="58"/>
      <c r="E33" s="58"/>
      <c r="F33" s="42" t="s">
        <v>127</v>
      </c>
      <c r="G33" s="43"/>
      <c r="H33" s="43"/>
      <c r="I33" s="43"/>
      <c r="J33" s="43"/>
      <c r="K33" s="44"/>
      <c r="L33" s="10" t="s">
        <v>118</v>
      </c>
      <c r="M33" s="10"/>
    </row>
    <row r="34" spans="1:13" x14ac:dyDescent="0.25">
      <c r="A34" s="10"/>
      <c r="B34" s="45">
        <v>2025</v>
      </c>
      <c r="C34" s="47">
        <f>C33</f>
        <v>10336</v>
      </c>
      <c r="D34" s="58"/>
      <c r="E34" s="58"/>
      <c r="F34" s="153" t="s">
        <v>122</v>
      </c>
      <c r="G34" s="43"/>
      <c r="H34" s="43"/>
      <c r="I34" s="43"/>
      <c r="J34" s="43"/>
      <c r="K34" s="44"/>
      <c r="L34" s="151" t="s">
        <v>128</v>
      </c>
      <c r="M34" s="10"/>
    </row>
    <row r="35" spans="1:13" x14ac:dyDescent="0.25">
      <c r="A35" s="10"/>
      <c r="B35" s="45">
        <v>2026</v>
      </c>
      <c r="C35" s="47">
        <f>C34</f>
        <v>10336</v>
      </c>
      <c r="D35" s="58"/>
      <c r="E35" s="58"/>
      <c r="F35" s="153" t="s">
        <v>122</v>
      </c>
      <c r="G35" s="43"/>
      <c r="H35" s="43"/>
      <c r="I35" s="43"/>
      <c r="J35" s="43"/>
      <c r="K35" s="44"/>
      <c r="L35" s="151" t="s">
        <v>128</v>
      </c>
      <c r="M35" s="10"/>
    </row>
    <row r="36" spans="1:13" x14ac:dyDescent="0.25">
      <c r="A36" s="10"/>
      <c r="B36" s="45">
        <v>2027</v>
      </c>
      <c r="C36" s="47">
        <f>C35</f>
        <v>10336</v>
      </c>
      <c r="D36" s="59"/>
      <c r="E36" s="59"/>
      <c r="F36" s="153" t="s">
        <v>122</v>
      </c>
      <c r="G36" s="43"/>
      <c r="H36" s="43"/>
      <c r="I36" s="43"/>
      <c r="J36" s="43"/>
      <c r="K36" s="44"/>
      <c r="L36" s="151" t="s">
        <v>128</v>
      </c>
      <c r="M36" s="10"/>
    </row>
    <row r="37" spans="1:1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</sheetData>
  <hyperlinks>
    <hyperlink ref="F23" r:id="rId1" xr:uid="{CB126D49-5578-4A57-9CDA-322FC5D0CE65}"/>
    <hyperlink ref="F25" r:id="rId2" xr:uid="{8A02B5F2-CF4D-4AA7-9355-AB3FB541B3FB}"/>
    <hyperlink ref="F24" r:id="rId3" xr:uid="{E9B3DA44-1B9A-48DE-94CA-D5F488463E93}"/>
    <hyperlink ref="F33" r:id="rId4" xr:uid="{02075A33-CBAB-4887-9353-28A2FDD175F5}"/>
    <hyperlink ref="F32" r:id="rId5" xr:uid="{F9B655D5-2552-4C95-9C87-5687BDF51856}"/>
    <hyperlink ref="F31" r:id="rId6" xr:uid="{5B4B08CB-8DE1-4680-A42D-4812E2AC543E}"/>
    <hyperlink ref="F26" r:id="rId7" xr:uid="{030D9E05-5912-4014-AC94-0997E5BAFD9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49BDC746C4C418067610B745AD0CD" ma:contentTypeVersion="20" ma:contentTypeDescription="Opprett et nytt dokument." ma:contentTypeScope="" ma:versionID="c46ba890c5f0525de3cfd5a58046c02a">
  <xsd:schema xmlns:xsd="http://www.w3.org/2001/XMLSchema" xmlns:xs="http://www.w3.org/2001/XMLSchema" xmlns:p="http://schemas.microsoft.com/office/2006/metadata/properties" xmlns:ns2="c7597926-a812-4ee7-a13b-320962d63a84" xmlns:ns3="8f518240-5ef8-49a2-b90b-6951a90012b0" targetNamespace="http://schemas.microsoft.com/office/2006/metadata/properties" ma:root="true" ma:fieldsID="f3abe8b11e18ae478c2946ba4ca1b856" ns2:_="" ns3:_="">
    <xsd:import namespace="c7597926-a812-4ee7-a13b-320962d63a84"/>
    <xsd:import namespace="8f518240-5ef8-49a2-b90b-6951a90012b0"/>
    <xsd:element name="properties">
      <xsd:complexType>
        <xsd:sequence>
          <xsd:element name="documentManagement">
            <xsd:complexType>
              <xsd:all>
                <xsd:element ref="ns2:k5c859c16646455f964b4972598052bc" minOccurs="0"/>
                <xsd:element ref="ns2:TaxCatchAll" minOccurs="0"/>
                <xsd:element ref="ns2:cfa1b03326bb4579bc4688365bca5b1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Kategori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7926-a812-4ee7-a13b-320962d63a84" elementFormDefault="qualified">
    <xsd:import namespace="http://schemas.microsoft.com/office/2006/documentManagement/types"/>
    <xsd:import namespace="http://schemas.microsoft.com/office/infopath/2007/PartnerControls"/>
    <xsd:element name="k5c859c16646455f964b4972598052bc" ma:index="8" nillable="true" ma:taxonomy="true" ma:internalName="k5c859c16646455f964b4972598052bc" ma:taxonomyFieldName="Imdi_Hovedtema" ma:displayName="Hovedtema" ma:default="1;#Tilskudd|f58e6203-f7c4-4e7f-8352-d9dc047e4893" ma:fieldId="{45c859c1-6646-455f-964b-4972598052bc}" ma:sspId="ecaa4f8c-f6fd-428c-ac8d-6534732d151d" ma:termSetId="c082be91-6f98-45f6-9e06-68a504b184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1d5595a-5a69-477a-90c5-c3b2d66fda59}" ma:internalName="TaxCatchAll" ma:showField="CatchAllData" ma:web="c7597926-a812-4ee7-a13b-320962d6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a1b03326bb4579bc4688365bca5b1a" ma:index="11" nillable="true" ma:taxonomy="true" ma:internalName="cfa1b03326bb4579bc4688365bca5b1a" ma:taxonomyFieldName="Imdi_Dokumenttype" ma:displayName="Dokumenttype" ma:default="" ma:fieldId="{cfa1b033-26bb-4579-bc46-88365bca5b1a}" ma:sspId="ecaa4f8c-f6fd-428c-ac8d-6534732d151d" ma:termSetId="7c17226c-02ff-441e-b4ff-b9697f0124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18240-5ef8-49a2-b90b-6951a9001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Kategori" ma:index="17" nillable="true" ma:displayName="Kategori" ma:format="Dropdown" ma:internalName="Kategori">
      <xsd:simpleType>
        <xsd:restriction base="dms:Choice">
          <xsd:enumeration value="Forbedringsaktiviteter"/>
          <xsd:enumeration value="Opplæring"/>
          <xsd:enumeration value="Tavlemøt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c859c16646455f964b4972598052bc xmlns="c7597926-a812-4ee7-a13b-320962d63a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Tilskudd</TermName>
          <TermId xmlns="http://schemas.microsoft.com/office/infopath/2007/PartnerControls">f58e6203-f7c4-4e7f-8352-d9dc047e4893</TermId>
        </TermInfo>
      </Terms>
    </k5c859c16646455f964b4972598052bc>
    <TaxCatchAll xmlns="c7597926-a812-4ee7-a13b-320962d63a84">
      <Value>1</Value>
    </TaxCatchAll>
    <cfa1b03326bb4579bc4688365bca5b1a xmlns="c7597926-a812-4ee7-a13b-320962d63a84">
      <Terms xmlns="http://schemas.microsoft.com/office/infopath/2007/PartnerControls"/>
    </cfa1b03326bb4579bc4688365bca5b1a>
    <Kategori xmlns="8f518240-5ef8-49a2-b90b-6951a90012b0" xsi:nil="true"/>
  </documentManagement>
</p:properties>
</file>

<file path=customXml/itemProps1.xml><?xml version="1.0" encoding="utf-8"?>
<ds:datastoreItem xmlns:ds="http://schemas.openxmlformats.org/officeDocument/2006/customXml" ds:itemID="{9048FC01-42AC-43E3-B039-F448F46F7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97926-a812-4ee7-a13b-320962d63a84"/>
    <ds:schemaRef ds:uri="8f518240-5ef8-49a2-b90b-6951a9001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28B461-F411-4AFB-A4A7-E5C022682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920E0-9EF3-4C27-A822-B76BDC8E5A01}">
  <ds:schemaRefs>
    <ds:schemaRef ds:uri="http://schemas.microsoft.com/office/2006/metadata/properties"/>
    <ds:schemaRef ds:uri="http://schemas.microsoft.com/office/infopath/2007/PartnerControls"/>
    <ds:schemaRef ds:uri="c7597926-a812-4ee7-a13b-320962d63a84"/>
    <ds:schemaRef ds:uri="8f518240-5ef8-49a2-b90b-6951a90012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5</vt:i4>
      </vt:variant>
    </vt:vector>
  </HeadingPairs>
  <TitlesOfParts>
    <vt:vector size="13" baseType="lpstr">
      <vt:lpstr>Kommuneveileder</vt:lpstr>
      <vt:lpstr>Helsepersonale</vt:lpstr>
      <vt:lpstr>Skolepersonale</vt:lpstr>
      <vt:lpstr>Barneverntiltak</vt:lpstr>
      <vt:lpstr>Ansvarsgruppe</vt:lpstr>
      <vt:lpstr>Tolk</vt:lpstr>
      <vt:lpstr>Transport</vt:lpstr>
      <vt:lpstr>Innstillinger</vt:lpstr>
      <vt:lpstr>Beredskapshjem</vt:lpstr>
      <vt:lpstr>Før2022</vt:lpstr>
      <vt:lpstr>Grunnstøtte</vt:lpstr>
      <vt:lpstr>Institusjon</vt:lpstr>
      <vt:lpstr>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Caryll Nordli</dc:creator>
  <cp:keywords/>
  <dc:description/>
  <cp:lastModifiedBy>Caryll Nordli</cp:lastModifiedBy>
  <cp:revision/>
  <dcterms:created xsi:type="dcterms:W3CDTF">2024-08-19T13:11:21Z</dcterms:created>
  <dcterms:modified xsi:type="dcterms:W3CDTF">2025-06-17T09:56:02Z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0x010100F2F49BDC746C4C418067610B745AD0CD</vt:lpwstr>
  </property>
  <property fmtid="{D5CDD505-2E9C-101B-9397-08002B2CF9AE}" pid="3" name="Imdi_Hovedtema">
    <vt:lpwstr>1;#Tilskudd|f58e6203-f7c4-4e7f-8352-d9dc047e4893</vt:lpwstr>
  </property>
  <property fmtid="{D5CDD505-2E9C-101B-9397-08002B2CF9AE}" pid="4" name="Imdi_Dokumenttype">
    <vt:lpwstr/>
  </property>
</Properties>
</file>